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Summarized 2004 Budget" sheetId="2" r:id="rId2"/>
    <sheet name="5 yr summary-detailed" sheetId="3" r:id="rId3"/>
    <sheet name="Reserve" sheetId="4" r:id="rId4"/>
    <sheet name="Sheet3" sheetId="5" r:id="rId5"/>
  </sheets>
  <definedNames>
    <definedName name="_xlnm.Print_Titles" localSheetId="2">'5 yr summary-detailed'!$1:$8</definedName>
  </definedNames>
  <calcPr fullCalcOnLoad="1"/>
</workbook>
</file>

<file path=xl/sharedStrings.xml><?xml version="1.0" encoding="utf-8"?>
<sst xmlns="http://schemas.openxmlformats.org/spreadsheetml/2006/main" count="210" uniqueCount="182">
  <si>
    <t>OPERATING BUDGET</t>
  </si>
  <si>
    <t>FOR THE FISCAL YEAR ENDING</t>
  </si>
  <si>
    <t>JUNE 30, 2004</t>
  </si>
  <si>
    <t>MEADOW BROOK HALL</t>
  </si>
  <si>
    <t>OAKLAND UNIVERSITY</t>
  </si>
  <si>
    <t>Meadow Brook Hall</t>
  </si>
  <si>
    <t>5 year Comparison of  Operations</t>
  </si>
  <si>
    <t>FY 2000 thru 2004</t>
  </si>
  <si>
    <t xml:space="preserve"> </t>
  </si>
  <si>
    <t>PROPOSED</t>
  </si>
  <si>
    <t>ACTUAL</t>
  </si>
  <si>
    <t xml:space="preserve">ACTUAL </t>
  </si>
  <si>
    <t>BUDGET</t>
  </si>
  <si>
    <t>FY 1999-2000</t>
  </si>
  <si>
    <t>FY 2000-1</t>
  </si>
  <si>
    <t>FY 2001-2</t>
  </si>
  <si>
    <t>FY 2002-3</t>
  </si>
  <si>
    <t>FY 2003-4</t>
  </si>
  <si>
    <t>$</t>
  </si>
  <si>
    <t xml:space="preserve">REVENUES                                     </t>
  </si>
  <si>
    <t>CONTRIBUTED INCOME:</t>
  </si>
  <si>
    <t>Individual</t>
  </si>
  <si>
    <t>Corporate (non-event)</t>
  </si>
  <si>
    <t xml:space="preserve">Foundation (grants; gifts)                   </t>
  </si>
  <si>
    <t>OU Sponsorships</t>
  </si>
  <si>
    <t>Governmental Grants</t>
  </si>
  <si>
    <t>Total Contributed</t>
  </si>
  <si>
    <t>EARNED INCOME:</t>
  </si>
  <si>
    <t>FACILITY RENTAL PROGRAM -</t>
  </si>
  <si>
    <t xml:space="preserve">Facility Rental Fees             </t>
  </si>
  <si>
    <t>Rental Income- equipment, linens, etc.</t>
  </si>
  <si>
    <t xml:space="preserve">Food Service Sales               </t>
  </si>
  <si>
    <t xml:space="preserve">Liquor, Beer, &amp; Wine Sales  </t>
  </si>
  <si>
    <t xml:space="preserve">Food Service Commission    </t>
  </si>
  <si>
    <t>Program Refunds</t>
  </si>
  <si>
    <t>Total Facility Rental</t>
  </si>
  <si>
    <t>OTHER -</t>
  </si>
  <si>
    <t>Tour Admissions</t>
  </si>
  <si>
    <t>MBH Events Ticket Sales</t>
  </si>
  <si>
    <t>Museum Store</t>
  </si>
  <si>
    <t>Café Sales</t>
  </si>
  <si>
    <t>Endowment Interest Income</t>
  </si>
  <si>
    <t>Other (reimbursements)</t>
  </si>
  <si>
    <t>Sales Tax Collected</t>
  </si>
  <si>
    <t>Sales Tax Paid</t>
  </si>
  <si>
    <t>Total Other</t>
  </si>
  <si>
    <t>MAJOR EVENTS:</t>
  </si>
  <si>
    <t>Concours d'Elegance    (Gross)    (a)</t>
  </si>
  <si>
    <t>Holiday Walk               (Gross)</t>
  </si>
  <si>
    <t>Total Major Events</t>
  </si>
  <si>
    <t>TOTAL REVENUE</t>
  </si>
  <si>
    <t xml:space="preserve">EXPENSES                             </t>
  </si>
  <si>
    <t>HUMAN RESOURCES:</t>
  </si>
  <si>
    <t xml:space="preserve">Salaries &amp; Wages                  </t>
  </si>
  <si>
    <t xml:space="preserve">Fringe Benefits                </t>
  </si>
  <si>
    <t>Total Human Resources</t>
  </si>
  <si>
    <t>ADMINISTRATIVE:</t>
  </si>
  <si>
    <t>Office Supplies</t>
  </si>
  <si>
    <t>Subscription &amp; Books</t>
  </si>
  <si>
    <t>Travel (mileage; meals; registration fees)</t>
  </si>
  <si>
    <t>Membership Fees</t>
  </si>
  <si>
    <t>Telephone (cell; office)</t>
  </si>
  <si>
    <t>Postage</t>
  </si>
  <si>
    <t>Mail Services (fedex)</t>
  </si>
  <si>
    <t xml:space="preserve">Equipment/Furniture                </t>
  </si>
  <si>
    <t xml:space="preserve">Computer/Printer                      </t>
  </si>
  <si>
    <t>Office Equip. Rental &amp; Svc. Agreement</t>
  </si>
  <si>
    <t>License (liquor; tax stamp)</t>
  </si>
  <si>
    <t>Insurance</t>
  </si>
  <si>
    <t>Bank Card Fees</t>
  </si>
  <si>
    <t>Sales Tax</t>
  </si>
  <si>
    <t>University Overhead Charge</t>
  </si>
  <si>
    <t>University Health Center</t>
  </si>
  <si>
    <t>Transfers</t>
  </si>
  <si>
    <t>Other</t>
  </si>
  <si>
    <t>Total Administrative</t>
  </si>
  <si>
    <t>GRANT EXPENSE:</t>
  </si>
  <si>
    <t>Supplies</t>
  </si>
  <si>
    <t>Fees</t>
  </si>
  <si>
    <t>Total Grant Expense</t>
  </si>
  <si>
    <t>PROGRAMATIC SERVICES:</t>
  </si>
  <si>
    <t>Entertainers/Artists/Performer Fees</t>
  </si>
  <si>
    <t>Exhibition &amp; Conservation Supplies</t>
  </si>
  <si>
    <t>House Flowers</t>
  </si>
  <si>
    <t>Program Supplies</t>
  </si>
  <si>
    <t>Food Service for MBH Programs</t>
  </si>
  <si>
    <t xml:space="preserve">                        Business Development</t>
  </si>
  <si>
    <t xml:space="preserve">University ITC </t>
  </si>
  <si>
    <t>Total Programatic Services</t>
  </si>
  <si>
    <t>CONSULTING</t>
  </si>
  <si>
    <t>Public Relations</t>
  </si>
  <si>
    <t xml:space="preserve">Website </t>
  </si>
  <si>
    <t>Database Mail Service</t>
  </si>
  <si>
    <t>Total Consulting</t>
  </si>
  <si>
    <t>ADVERTISING</t>
  </si>
  <si>
    <t>Design</t>
  </si>
  <si>
    <t xml:space="preserve">Advertising </t>
  </si>
  <si>
    <t>Printing</t>
  </si>
  <si>
    <t>Distribution</t>
  </si>
  <si>
    <t>Media/Print</t>
  </si>
  <si>
    <t>Entertaining</t>
  </si>
  <si>
    <t>Signage</t>
  </si>
  <si>
    <t>Trophies &amp; Awards</t>
  </si>
  <si>
    <t>Photography</t>
  </si>
  <si>
    <t>Total Advertising Expense</t>
  </si>
  <si>
    <t>BUILDINGS &amp; GROUNDS:</t>
  </si>
  <si>
    <t>Repair &amp; Maintenance Supplies</t>
  </si>
  <si>
    <t>Maintenance Cleaning Supplies</t>
  </si>
  <si>
    <t>Repair &amp; Maint. Contracts &amp; Services</t>
  </si>
  <si>
    <t>Telephone Maintenance &amp; Repairs</t>
  </si>
  <si>
    <t>Landscaping &amp; Supplies</t>
  </si>
  <si>
    <t>Utilities (water; sewage; gas)</t>
  </si>
  <si>
    <t>Gas &amp; Oil  (heating)</t>
  </si>
  <si>
    <t>Sanitation Services</t>
  </si>
  <si>
    <t>Extermination Services</t>
  </si>
  <si>
    <t>Development Projects</t>
  </si>
  <si>
    <t>Facilities Management</t>
  </si>
  <si>
    <t>Total Buildings &amp; Grounds</t>
  </si>
  <si>
    <t>PURCHASES FOR RESALE:</t>
  </si>
  <si>
    <t>Rentals: Tent, equip, linens, etc.)</t>
  </si>
  <si>
    <t xml:space="preserve">Liquor-Beer-Wine                                  </t>
  </si>
  <si>
    <t>Museum Store Merchandise</t>
  </si>
  <si>
    <t>Café Supplies</t>
  </si>
  <si>
    <t>Parking Services (valet)</t>
  </si>
  <si>
    <t xml:space="preserve">Catering                                     </t>
  </si>
  <si>
    <t>Total Purchases for Resale</t>
  </si>
  <si>
    <t>Concours d'Elegance    (a)</t>
  </si>
  <si>
    <t xml:space="preserve">Holiday Walk               </t>
  </si>
  <si>
    <t>TOTAL EXPENSE</t>
  </si>
  <si>
    <t>TOTAL NET REVENUE</t>
  </si>
  <si>
    <t>University Secured Loan</t>
  </si>
  <si>
    <t>Adjusted Loss</t>
  </si>
  <si>
    <t>(a) Note:</t>
  </si>
  <si>
    <t>Net income/(loss) for Concours</t>
  </si>
  <si>
    <t>Allowance for Bad Debt</t>
  </si>
  <si>
    <t>Shotwell Facility Rental</t>
  </si>
  <si>
    <t>Shotwell Purchases</t>
  </si>
  <si>
    <t>REVENUE:</t>
  </si>
  <si>
    <t>Operating Revenue</t>
  </si>
  <si>
    <t>Retail Sales</t>
  </si>
  <si>
    <t>Gifts &amp; Grants</t>
  </si>
  <si>
    <t>Investment Income</t>
  </si>
  <si>
    <t xml:space="preserve">   TOTAL REVENUE</t>
  </si>
  <si>
    <t>EXPENDITURES:</t>
  </si>
  <si>
    <t>Compensation</t>
  </si>
  <si>
    <t>Supplies &amp; Services</t>
  </si>
  <si>
    <t>Repairs &amp; Maintenance</t>
  </si>
  <si>
    <t>Equipment</t>
  </si>
  <si>
    <t xml:space="preserve">Utilities </t>
  </si>
  <si>
    <t>University Overhead</t>
  </si>
  <si>
    <t xml:space="preserve">   TOTAL EXPENDITURES</t>
  </si>
  <si>
    <t>NET REVENUES OVER (UNDER)</t>
  </si>
  <si>
    <t xml:space="preserve"> EXPENDITURES &amp; TRANSFERS</t>
  </si>
  <si>
    <t>FUND BALANCES JULY 1</t>
  </si>
  <si>
    <t>FUND BALANCES JUNE 30</t>
  </si>
  <si>
    <t>RESERVE FOR FACILITIES/EQUIPMENT</t>
  </si>
  <si>
    <t>PROJECTED RESERVE BALANCES AND EXPENDITURES</t>
  </si>
  <si>
    <t>FY 2003 &amp; 2004</t>
  </si>
  <si>
    <t>Reserve Balance at June 30, 2002</t>
  </si>
  <si>
    <t>Interest Income</t>
  </si>
  <si>
    <t>Transfer from Equity Balance</t>
  </si>
  <si>
    <t xml:space="preserve">Major Project Expenses:  </t>
  </si>
  <si>
    <t>Coolers &amp; Refrigeration</t>
  </si>
  <si>
    <t>Computer &amp; Telephone Upgrades</t>
  </si>
  <si>
    <t>Chairs &amp; Tables</t>
  </si>
  <si>
    <t>Stantions</t>
  </si>
  <si>
    <t>Transfer from MBH Fund</t>
  </si>
  <si>
    <t>Reserve Balance at June 30, 2003</t>
  </si>
  <si>
    <t>Major Project Expenses</t>
  </si>
  <si>
    <t>Projected Reserve Balance at June 30, 2004</t>
  </si>
  <si>
    <t>FY03</t>
  </si>
  <si>
    <t>FY04</t>
  </si>
  <si>
    <t>Budget</t>
  </si>
  <si>
    <t>Actual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</si>
  <si>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</si>
  <si>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</si>
  <si>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</si>
  <si>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</si>
  <si>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</si>
  <si>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TOTAL TRANSFERS</t>
  </si>
  <si>
    <t>ATTACHMENT 1</t>
  </si>
  <si>
    <t>Cost of Retail Sales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</si>
</sst>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_);\(#,##0.0\)"/>
    <numFmt numFmtId="17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1" fillId="0" borderId="1" xfId="21" applyFont="1" applyBorder="1">
      <alignment/>
      <protection/>
    </xf>
    <xf numFmtId="0" fontId="9" fillId="0" borderId="0" xfId="21" applyFont="1">
      <alignment/>
      <protection/>
    </xf>
    <xf numFmtId="37" fontId="0" fillId="0" borderId="0" xfId="17" applyNumberFormat="1" applyFont="1" applyAlignment="1">
      <alignment/>
    </xf>
    <xf numFmtId="37" fontId="0" fillId="0" borderId="1" xfId="17" applyNumberFormat="1" applyFont="1" applyBorder="1" applyAlignment="1">
      <alignment/>
    </xf>
    <xf numFmtId="37" fontId="1" fillId="0" borderId="1" xfId="21" applyNumberFormat="1" applyFont="1" applyBorder="1">
      <alignment/>
      <protection/>
    </xf>
    <xf numFmtId="0" fontId="0" fillId="0" borderId="0" xfId="21" applyFont="1" applyFill="1">
      <alignment/>
      <protection/>
    </xf>
    <xf numFmtId="37" fontId="0" fillId="0" borderId="0" xfId="17" applyNumberFormat="1" applyFont="1" applyAlignment="1">
      <alignment/>
    </xf>
    <xf numFmtId="37" fontId="5" fillId="0" borderId="4" xfId="17" applyNumberFormat="1" applyFont="1" applyBorder="1" applyAlignment="1">
      <alignment/>
    </xf>
    <xf numFmtId="37" fontId="1" fillId="0" borderId="1" xfId="17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37" fontId="1" fillId="0" borderId="5" xfId="17" applyNumberFormat="1" applyFont="1" applyBorder="1" applyAlignment="1">
      <alignment/>
    </xf>
    <xf numFmtId="37" fontId="1" fillId="0" borderId="6" xfId="17" applyNumberFormat="1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1" xfId="21" applyNumberFormat="1" applyFont="1" applyBorder="1">
      <alignment/>
      <protection/>
    </xf>
    <xf numFmtId="0" fontId="10" fillId="0" borderId="0" xfId="21" applyFont="1" applyAlignment="1">
      <alignment/>
      <protection/>
    </xf>
    <xf numFmtId="37" fontId="0" fillId="0" borderId="6" xfId="17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" fillId="0" borderId="5" xfId="21" applyFont="1" applyBorder="1" applyAlignment="1">
      <alignment horizontal="right"/>
      <protection/>
    </xf>
    <xf numFmtId="37" fontId="0" fillId="0" borderId="1" xfId="17" applyNumberFormat="1" applyFont="1" applyBorder="1" applyAlignment="1">
      <alignment/>
    </xf>
    <xf numFmtId="37" fontId="0" fillId="0" borderId="0" xfId="17" applyNumberFormat="1" applyFont="1" applyFill="1" applyAlignment="1">
      <alignment/>
    </xf>
    <xf numFmtId="37" fontId="0" fillId="0" borderId="1" xfId="17" applyNumberFormat="1" applyFont="1" applyFill="1" applyBorder="1" applyAlignment="1">
      <alignment/>
    </xf>
    <xf numFmtId="37" fontId="1" fillId="0" borderId="5" xfId="17" applyNumberFormat="1" applyFont="1" applyBorder="1" applyAlignment="1">
      <alignment/>
    </xf>
    <xf numFmtId="37" fontId="0" fillId="0" borderId="6" xfId="17" applyNumberFormat="1" applyFont="1" applyBorder="1" applyAlignment="1">
      <alignment/>
    </xf>
    <xf numFmtId="37" fontId="1" fillId="0" borderId="6" xfId="17" applyNumberFormat="1" applyFont="1" applyBorder="1" applyAlignment="1">
      <alignment/>
    </xf>
    <xf numFmtId="37" fontId="0" fillId="0" borderId="0" xfId="17" applyNumberFormat="1" applyFont="1" applyFill="1" applyAlignment="1">
      <alignment/>
    </xf>
    <xf numFmtId="37" fontId="0" fillId="0" borderId="0" xfId="17" applyNumberFormat="1" applyFont="1" applyBorder="1" applyAlignment="1">
      <alignment/>
    </xf>
    <xf numFmtId="0" fontId="9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37" fontId="1" fillId="0" borderId="1" xfId="17" applyNumberFormat="1" applyFont="1" applyFill="1" applyBorder="1" applyAlignment="1">
      <alignment/>
    </xf>
    <xf numFmtId="37" fontId="1" fillId="0" borderId="5" xfId="17" applyNumberFormat="1" applyFont="1" applyFill="1" applyBorder="1" applyAlignment="1">
      <alignment/>
    </xf>
    <xf numFmtId="37" fontId="0" fillId="0" borderId="6" xfId="17" applyNumberFormat="1" applyFont="1" applyFill="1" applyBorder="1" applyAlignment="1">
      <alignment/>
    </xf>
    <xf numFmtId="37" fontId="1" fillId="0" borderId="6" xfId="17" applyNumberFormat="1" applyFont="1" applyFill="1" applyBorder="1" applyAlignment="1">
      <alignment/>
    </xf>
    <xf numFmtId="37" fontId="1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1" xfId="17" applyNumberFormat="1" applyFont="1" applyBorder="1" applyAlignment="1">
      <alignment horizontal="left"/>
    </xf>
    <xf numFmtId="37" fontId="0" fillId="0" borderId="0" xfId="17" applyNumberFormat="1" applyFont="1" applyAlignment="1">
      <alignment horizontal="right"/>
    </xf>
    <xf numFmtId="0" fontId="1" fillId="0" borderId="7" xfId="21" applyFont="1" applyBorder="1" applyAlignment="1">
      <alignment horizontal="right"/>
      <protection/>
    </xf>
    <xf numFmtId="42" fontId="1" fillId="0" borderId="7" xfId="17" applyNumberFormat="1" applyFont="1" applyBorder="1" applyAlignment="1">
      <alignment/>
    </xf>
    <xf numFmtId="42" fontId="1" fillId="0" borderId="8" xfId="17" applyNumberFormat="1" applyFont="1" applyBorder="1" applyAlignment="1">
      <alignment/>
    </xf>
    <xf numFmtId="3" fontId="0" fillId="0" borderId="0" xfId="21" applyNumberFormat="1" applyFont="1">
      <alignment/>
      <protection/>
    </xf>
    <xf numFmtId="164" fontId="0" fillId="0" borderId="0" xfId="17" applyNumberFormat="1" applyFont="1" applyAlignment="1">
      <alignment/>
    </xf>
    <xf numFmtId="164" fontId="0" fillId="0" borderId="7" xfId="21" applyNumberFormat="1" applyFont="1" applyBorder="1">
      <alignment/>
      <protection/>
    </xf>
    <xf numFmtId="164" fontId="0" fillId="0" borderId="0" xfId="21" applyNumberFormat="1" applyFont="1" applyBorder="1">
      <alignment/>
      <protection/>
    </xf>
    <xf numFmtId="164" fontId="0" fillId="0" borderId="0" xfId="21" applyNumberFormat="1" applyFont="1">
      <alignment/>
      <protection/>
    </xf>
    <xf numFmtId="0" fontId="0" fillId="0" borderId="9" xfId="21" applyFont="1" applyBorder="1" applyAlignment="1">
      <alignment horizontal="left"/>
      <protection/>
    </xf>
    <xf numFmtId="164" fontId="0" fillId="0" borderId="10" xfId="21" applyNumberFormat="1" applyFont="1" applyBorder="1">
      <alignment/>
      <protection/>
    </xf>
    <xf numFmtId="164" fontId="0" fillId="0" borderId="11" xfId="21" applyNumberFormat="1" applyFont="1" applyBorder="1">
      <alignment/>
      <protection/>
    </xf>
    <xf numFmtId="0" fontId="12" fillId="0" borderId="12" xfId="21" applyFont="1" applyBorder="1">
      <alignment/>
      <protection/>
    </xf>
    <xf numFmtId="42" fontId="12" fillId="0" borderId="0" xfId="21" applyNumberFormat="1" applyFont="1" applyBorder="1">
      <alignment/>
      <protection/>
    </xf>
    <xf numFmtId="0" fontId="12" fillId="0" borderId="0" xfId="21" applyFont="1" applyBorder="1">
      <alignment/>
      <protection/>
    </xf>
    <xf numFmtId="164" fontId="12" fillId="0" borderId="4" xfId="17" applyNumberFormat="1" applyFont="1" applyBorder="1" applyAlignment="1">
      <alignment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5" xfId="17" applyNumberFormat="1" applyFont="1" applyBorder="1" applyAlignment="1">
      <alignment/>
    </xf>
    <xf numFmtId="44" fontId="0" fillId="0" borderId="0" xfId="17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21" applyNumberFormat="1" applyFont="1">
      <alignment/>
      <protection/>
    </xf>
    <xf numFmtId="37" fontId="0" fillId="0" borderId="0" xfId="0" applyNumberFormat="1" applyAlignment="1">
      <alignment/>
    </xf>
    <xf numFmtId="37" fontId="0" fillId="0" borderId="1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37" fontId="0" fillId="0" borderId="0" xfId="0" applyNumberFormat="1" applyBorder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 year comparison detail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104775</xdr:rowOff>
    </xdr:from>
    <xdr:to>
      <xdr:col>7</xdr:col>
      <xdr:colOff>0</xdr:colOff>
      <xdr:row>51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010400" y="7791450"/>
          <a:ext cx="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142875</xdr:rowOff>
    </xdr:from>
    <xdr:to>
      <xdr:col>7</xdr:col>
      <xdr:colOff>0</xdr:colOff>
      <xdr:row>106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010400" y="15954375"/>
          <a:ext cx="0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119</xdr:row>
      <xdr:rowOff>95250</xdr:rowOff>
    </xdr:from>
    <xdr:to>
      <xdr:col>7</xdr:col>
      <xdr:colOff>0</xdr:colOff>
      <xdr:row>121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010400" y="19469100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124</xdr:row>
      <xdr:rowOff>38100</xdr:rowOff>
    </xdr:from>
    <xdr:to>
      <xdr:col>7</xdr:col>
      <xdr:colOff>0</xdr:colOff>
      <xdr:row>125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010400" y="20221575"/>
          <a:ext cx="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J17" sqref="J17"/>
    </sheetView>
  </sheetViews>
  <sheetFormatPr defaultColWidth="9.140625" defaultRowHeight="12.75"/>
  <sheetData>
    <row r="1" spans="5:10" ht="18">
      <c r="E1" s="80"/>
      <c r="F1" s="80"/>
      <c r="G1" s="80"/>
      <c r="H1" s="80" t="s">
        <v>180</v>
      </c>
      <c r="I1" s="80"/>
      <c r="J1" s="80"/>
    </row>
    <row r="10" spans="1:9" ht="23.25">
      <c r="A10" s="81" t="s">
        <v>3</v>
      </c>
      <c r="B10" s="81"/>
      <c r="C10" s="81"/>
      <c r="D10" s="81"/>
      <c r="E10" s="81"/>
      <c r="F10" s="81"/>
      <c r="G10" s="81"/>
      <c r="H10" s="81"/>
      <c r="I10" s="81"/>
    </row>
    <row r="12" spans="1:9" ht="18">
      <c r="A12" s="82" t="s">
        <v>0</v>
      </c>
      <c r="B12" s="82"/>
      <c r="C12" s="82"/>
      <c r="D12" s="82"/>
      <c r="E12" s="82"/>
      <c r="F12" s="82"/>
      <c r="G12" s="82"/>
      <c r="H12" s="82"/>
      <c r="I12" s="82"/>
    </row>
    <row r="13" spans="1:9" ht="18">
      <c r="A13" s="82" t="s">
        <v>1</v>
      </c>
      <c r="B13" s="82"/>
      <c r="C13" s="82"/>
      <c r="D13" s="82"/>
      <c r="E13" s="82"/>
      <c r="F13" s="82"/>
      <c r="G13" s="82"/>
      <c r="H13" s="82"/>
      <c r="I13" s="82"/>
    </row>
    <row r="14" spans="1:9" ht="18">
      <c r="A14" s="79" t="s">
        <v>2</v>
      </c>
      <c r="B14" s="79"/>
      <c r="C14" s="79"/>
      <c r="D14" s="79"/>
      <c r="E14" s="79"/>
      <c r="F14" s="79"/>
      <c r="G14" s="79"/>
      <c r="H14" s="79"/>
      <c r="I14" s="79"/>
    </row>
  </sheetData>
  <mergeCells count="6">
    <mergeCell ref="A14:I14"/>
    <mergeCell ref="H1:J1"/>
    <mergeCell ref="E1:G1"/>
    <mergeCell ref="A10:I10"/>
    <mergeCell ref="A12:I12"/>
    <mergeCell ref="A13:I13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A1">
      <selection activeCell="B23" sqref="B23"/>
    </sheetView>
  </sheetViews>
  <sheetFormatPr defaultColWidth="9.140625" defaultRowHeight="12.75"/>
  <cols>
    <col min="1" max="1" width="16.140625" style="0" customWidth="1"/>
    <col min="2" max="2" width="30.140625" style="0" customWidth="1"/>
    <col min="3" max="3" width="4.28125" style="0" customWidth="1"/>
    <col min="4" max="5" width="12.7109375" style="0" customWidth="1"/>
  </cols>
  <sheetData>
    <row r="1" spans="4:5" ht="12.75">
      <c r="D1" s="2" t="s">
        <v>170</v>
      </c>
      <c r="E1" s="2" t="s">
        <v>171</v>
      </c>
    </row>
    <row r="2" spans="4:5" ht="12.75">
      <c r="D2" s="77" t="s">
        <v>173</v>
      </c>
      <c r="E2" s="77" t="s">
        <v>172</v>
      </c>
    </row>
    <row r="3" spans="4:5" ht="12.75">
      <c r="D3" s="3" t="s">
        <v>18</v>
      </c>
      <c r="E3" s="3" t="s">
        <v>18</v>
      </c>
    </row>
    <row r="4" spans="2:5" ht="12.75">
      <c r="B4" s="1" t="s">
        <v>137</v>
      </c>
      <c r="D4" s="72"/>
      <c r="E4" s="72"/>
    </row>
    <row r="5" spans="4:5" ht="12.75">
      <c r="D5" s="72"/>
      <c r="E5" s="72"/>
    </row>
    <row r="6" spans="2:5" ht="12.75">
      <c r="B6" t="s">
        <v>138</v>
      </c>
      <c r="D6" s="72">
        <v>2484232</v>
      </c>
      <c r="E6" s="72">
        <f>2408350+60000+81380+20000+436822</f>
        <v>3006552</v>
      </c>
    </row>
    <row r="7" spans="2:5" ht="12.75">
      <c r="B7" t="s">
        <v>139</v>
      </c>
      <c r="D7" s="72">
        <f>20674+12374</f>
        <v>33048</v>
      </c>
      <c r="E7" s="72">
        <f>25000+35000</f>
        <v>60000</v>
      </c>
    </row>
    <row r="8" spans="2:5" ht="12.75">
      <c r="B8" t="s">
        <v>140</v>
      </c>
      <c r="D8" s="72">
        <v>536149</v>
      </c>
      <c r="E8" s="72">
        <v>200000</v>
      </c>
    </row>
    <row r="9" spans="2:5" ht="12.75">
      <c r="B9" t="s">
        <v>141</v>
      </c>
      <c r="D9" s="73">
        <v>16264</v>
      </c>
      <c r="E9" s="73">
        <v>4400</v>
      </c>
    </row>
    <row r="10" spans="2:5" ht="12.75">
      <c r="B10" t="s">
        <v>142</v>
      </c>
      <c r="D10" s="72">
        <f>SUM(D6:D9)</f>
        <v>3069693</v>
      </c>
      <c r="E10" s="72">
        <f>SUM(E6:E9)</f>
        <v>3270952</v>
      </c>
    </row>
    <row r="11" spans="4:5" ht="12.75">
      <c r="D11" s="72"/>
      <c r="E11" s="72"/>
    </row>
    <row r="12" spans="4:5" ht="12.75">
      <c r="D12" s="72"/>
      <c r="E12" s="72"/>
    </row>
    <row r="13" spans="2:5" ht="12.75">
      <c r="B13" s="1" t="s">
        <v>143</v>
      </c>
      <c r="D13" s="72"/>
      <c r="E13" s="72"/>
    </row>
    <row r="14" spans="4:5" ht="12.75">
      <c r="D14" s="72"/>
      <c r="E14" s="72"/>
    </row>
    <row r="15" spans="2:5" ht="12.75">
      <c r="B15" t="s">
        <v>144</v>
      </c>
      <c r="D15" s="72">
        <v>1301788</v>
      </c>
      <c r="E15" s="72">
        <v>1351032</v>
      </c>
    </row>
    <row r="16" spans="2:5" ht="12.75">
      <c r="B16" t="s">
        <v>145</v>
      </c>
      <c r="D16" s="72">
        <v>2314349</v>
      </c>
      <c r="E16" s="72">
        <f>3679658+84346-E15-E17-E18-E19-E20-E21-E22</f>
        <v>2007986</v>
      </c>
    </row>
    <row r="17" spans="2:5" ht="12.75">
      <c r="B17" t="s">
        <v>146</v>
      </c>
      <c r="D17" s="72">
        <v>137695</v>
      </c>
      <c r="E17" s="72">
        <f>225800-126000</f>
        <v>99800</v>
      </c>
    </row>
    <row r="18" spans="2:5" ht="12.75">
      <c r="B18" t="s">
        <v>181</v>
      </c>
      <c r="D18" s="72">
        <f>61855+7558</f>
        <v>69413</v>
      </c>
      <c r="E18" s="72">
        <f>11000+4500</f>
        <v>15500</v>
      </c>
    </row>
    <row r="19" spans="2:5" ht="12.75">
      <c r="B19" t="s">
        <v>147</v>
      </c>
      <c r="D19" s="72">
        <v>0</v>
      </c>
      <c r="E19" s="72">
        <f>15000+3000</f>
        <v>18000</v>
      </c>
    </row>
    <row r="20" spans="2:5" ht="12.75">
      <c r="B20" t="s">
        <v>68</v>
      </c>
      <c r="D20" s="72">
        <v>55928</v>
      </c>
      <c r="E20" s="72">
        <v>61340</v>
      </c>
    </row>
    <row r="21" spans="2:5" ht="12.75">
      <c r="B21" t="s">
        <v>148</v>
      </c>
      <c r="D21" s="72">
        <v>95456</v>
      </c>
      <c r="E21" s="72">
        <v>126000</v>
      </c>
    </row>
    <row r="22" spans="2:5" ht="12.75">
      <c r="B22" t="s">
        <v>149</v>
      </c>
      <c r="D22" s="73">
        <v>69803</v>
      </c>
      <c r="E22" s="73">
        <v>84346</v>
      </c>
    </row>
    <row r="23" spans="2:5" ht="12.75">
      <c r="B23" t="s">
        <v>150</v>
      </c>
      <c r="D23" s="72">
        <f>SUM(D15:D22)</f>
        <v>4044432</v>
      </c>
      <c r="E23" s="72">
        <f>SUM(E15:E22)</f>
        <v>3764004</v>
      </c>
    </row>
    <row r="24" spans="4:5" ht="12.75">
      <c r="D24" s="72"/>
      <c r="E24" s="72"/>
    </row>
    <row r="25" spans="4:5" ht="12.75">
      <c r="D25" s="72"/>
      <c r="E25" s="72"/>
    </row>
    <row r="26" spans="2:5" ht="12.75">
      <c r="B26" s="1" t="s">
        <v>174</v>
      </c>
      <c r="D26" s="72"/>
      <c r="E26" s="72"/>
    </row>
    <row r="27" spans="4:5" ht="12.75">
      <c r="D27" s="72"/>
      <c r="E27" s="72"/>
    </row>
    <row r="28" spans="2:5" ht="12.75">
      <c r="B28" t="s">
        <v>175</v>
      </c>
      <c r="D28" s="72">
        <v>-571115</v>
      </c>
      <c r="E28" s="72">
        <v>-84346</v>
      </c>
    </row>
    <row r="29" spans="2:5" ht="12.75">
      <c r="B29" t="s">
        <v>176</v>
      </c>
      <c r="D29" s="72"/>
      <c r="E29" s="72"/>
    </row>
    <row r="30" spans="2:5" ht="12.75">
      <c r="B30" t="s">
        <v>177</v>
      </c>
      <c r="D30" s="72"/>
      <c r="E30" s="72"/>
    </row>
    <row r="31" spans="2:5" ht="12.75">
      <c r="B31" t="s">
        <v>178</v>
      </c>
      <c r="D31" s="73">
        <v>-315000</v>
      </c>
      <c r="E31" s="73"/>
    </row>
    <row r="32" spans="2:5" ht="12.75">
      <c r="B32" t="s">
        <v>179</v>
      </c>
      <c r="D32" s="72">
        <f>SUM(D28:D31)</f>
        <v>-886115</v>
      </c>
      <c r="E32" s="72">
        <f>SUM(E28:E31)</f>
        <v>-84346</v>
      </c>
    </row>
    <row r="33" spans="4:5" ht="12.75">
      <c r="D33" s="72"/>
      <c r="E33" s="72"/>
    </row>
    <row r="34" ht="12.75">
      <c r="D34" s="72"/>
    </row>
    <row r="35" spans="2:4" ht="12.75">
      <c r="B35" t="s">
        <v>151</v>
      </c>
      <c r="D35" s="72"/>
    </row>
    <row r="36" spans="2:5" ht="12.75">
      <c r="B36" t="s">
        <v>152</v>
      </c>
      <c r="D36" s="74">
        <f>+D10-D23-D32</f>
        <v>-88624</v>
      </c>
      <c r="E36" s="74">
        <f>+E10-E23-E32</f>
        <v>-408706</v>
      </c>
    </row>
    <row r="37" spans="4:5" ht="12.75">
      <c r="D37" s="78"/>
      <c r="E37" s="78"/>
    </row>
    <row r="38" spans="4:5" ht="12.75">
      <c r="D38" s="78"/>
      <c r="E38" s="78"/>
    </row>
    <row r="39" ht="12.75">
      <c r="D39" s="72"/>
    </row>
    <row r="40" spans="2:5" ht="12.75">
      <c r="B40" t="s">
        <v>153</v>
      </c>
      <c r="D40" s="72">
        <v>-571115</v>
      </c>
      <c r="E40" s="72">
        <f>+D41</f>
        <v>-659739</v>
      </c>
    </row>
    <row r="41" spans="2:5" ht="12.75">
      <c r="B41" t="s">
        <v>154</v>
      </c>
      <c r="D41" s="74">
        <f>+D36+D40</f>
        <v>-659739</v>
      </c>
      <c r="E41" s="74">
        <f>+E36+E40</f>
        <v>-1068445</v>
      </c>
    </row>
    <row r="42" ht="12.75">
      <c r="D42" s="72"/>
    </row>
    <row r="43" ht="12.75">
      <c r="D43" s="72"/>
    </row>
  </sheetData>
  <printOptions/>
  <pageMargins left="0.75" right="0.75" top="1.55" bottom="1" header="0.5" footer="0.5"/>
  <pageSetup horizontalDpi="600" verticalDpi="600" orientation="portrait" r:id="rId1"/>
  <headerFooter alignWithMargins="0">
    <oddHeader>&amp;C&amp;"Arial,Bold"&amp;14Oakland University
Meadow Brook Hall
Operating Budget - Fiscal Year 2003 - 2004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pane xSplit="1" ySplit="8" topLeftCell="B125" activePane="bottomRight" state="frozen"/>
      <selection pane="topLeft" activeCell="E117" sqref="E117"/>
      <selection pane="topRight" activeCell="E117" sqref="E117"/>
      <selection pane="bottomLeft" activeCell="E117" sqref="E117"/>
      <selection pane="bottomRight" activeCell="E148" sqref="E148"/>
    </sheetView>
  </sheetViews>
  <sheetFormatPr defaultColWidth="9.140625" defaultRowHeight="12.75"/>
  <cols>
    <col min="1" max="1" width="37.7109375" style="4" customWidth="1"/>
    <col min="2" max="5" width="13.28125" style="4" customWidth="1"/>
    <col min="6" max="6" width="0.9921875" style="4" customWidth="1"/>
    <col min="7" max="7" width="13.28125" style="4" customWidth="1"/>
    <col min="8" max="8" width="11.57421875" style="4" customWidth="1"/>
    <col min="9" max="16384" width="10.28125" style="4" customWidth="1"/>
  </cols>
  <sheetData>
    <row r="1" spans="1:7" ht="15.75">
      <c r="A1" s="83" t="s">
        <v>4</v>
      </c>
      <c r="B1" s="83"/>
      <c r="C1" s="83"/>
      <c r="D1" s="83"/>
      <c r="E1" s="83"/>
      <c r="F1" s="83"/>
      <c r="G1" s="83"/>
    </row>
    <row r="2" spans="1:7" ht="12.75">
      <c r="A2" s="84" t="s">
        <v>5</v>
      </c>
      <c r="B2" s="84"/>
      <c r="C2" s="84"/>
      <c r="D2" s="84"/>
      <c r="E2" s="84"/>
      <c r="F2" s="84"/>
      <c r="G2" s="84"/>
    </row>
    <row r="3" spans="1:7" ht="12.75">
      <c r="A3" s="84" t="s">
        <v>6</v>
      </c>
      <c r="B3" s="84"/>
      <c r="C3" s="84"/>
      <c r="D3" s="84"/>
      <c r="E3" s="84"/>
      <c r="F3" s="84"/>
      <c r="G3" s="84"/>
    </row>
    <row r="4" spans="1:7" ht="12.75">
      <c r="A4" s="84" t="s">
        <v>7</v>
      </c>
      <c r="B4" s="84"/>
      <c r="C4" s="84"/>
      <c r="D4" s="84"/>
      <c r="E4" s="84"/>
      <c r="F4" s="84"/>
      <c r="G4" s="84"/>
    </row>
    <row r="5" spans="1:7" ht="12.75">
      <c r="A5" s="6" t="s">
        <v>8</v>
      </c>
      <c r="B5" s="6"/>
      <c r="C5" s="6"/>
      <c r="D5" s="6"/>
      <c r="E5" s="6"/>
      <c r="F5" s="6"/>
      <c r="G5" s="6"/>
    </row>
    <row r="6" spans="1:7" ht="12.75">
      <c r="A6" s="6" t="s">
        <v>8</v>
      </c>
      <c r="B6" s="6" t="s">
        <v>8</v>
      </c>
      <c r="C6" s="6"/>
      <c r="D6" s="6"/>
      <c r="E6" s="6" t="s">
        <v>8</v>
      </c>
      <c r="F6" s="7"/>
      <c r="G6" s="8" t="s">
        <v>9</v>
      </c>
    </row>
    <row r="7" spans="2:7" ht="12.75">
      <c r="B7" s="9" t="s">
        <v>10</v>
      </c>
      <c r="C7" s="9" t="s">
        <v>10</v>
      </c>
      <c r="D7" s="9" t="s">
        <v>11</v>
      </c>
      <c r="E7" s="9" t="s">
        <v>10</v>
      </c>
      <c r="F7" s="7"/>
      <c r="G7" s="8" t="s">
        <v>12</v>
      </c>
    </row>
    <row r="8" spans="1:7" ht="13.5" thickBot="1">
      <c r="A8" s="10"/>
      <c r="B8" s="11" t="s">
        <v>13</v>
      </c>
      <c r="C8" s="11" t="s">
        <v>14</v>
      </c>
      <c r="D8" s="11" t="s">
        <v>15</v>
      </c>
      <c r="E8" s="11" t="s">
        <v>16</v>
      </c>
      <c r="F8" s="12"/>
      <c r="G8" s="13" t="s">
        <v>17</v>
      </c>
    </row>
    <row r="9" spans="1:7" ht="12.75">
      <c r="A9" s="10"/>
      <c r="B9" s="9" t="s">
        <v>18</v>
      </c>
      <c r="C9" s="9" t="s">
        <v>18</v>
      </c>
      <c r="D9" s="9" t="s">
        <v>18</v>
      </c>
      <c r="E9" s="9" t="s">
        <v>18</v>
      </c>
      <c r="F9" s="7"/>
      <c r="G9" s="8" t="s">
        <v>18</v>
      </c>
    </row>
    <row r="10" spans="1:7" ht="15">
      <c r="A10" s="14" t="s">
        <v>19</v>
      </c>
      <c r="B10" s="5"/>
      <c r="C10" s="5"/>
      <c r="D10" s="5"/>
      <c r="E10" s="5"/>
      <c r="F10" s="8"/>
      <c r="G10" s="15"/>
    </row>
    <row r="11" spans="1:7" ht="12.75">
      <c r="A11" s="16" t="s">
        <v>20</v>
      </c>
      <c r="B11" s="17"/>
      <c r="C11" s="17"/>
      <c r="D11" s="17"/>
      <c r="E11" s="17"/>
      <c r="F11" s="18"/>
      <c r="G11" s="19"/>
    </row>
    <row r="12" spans="1:7" s="20" customFormat="1" ht="12.75" customHeight="1">
      <c r="A12" s="20" t="s">
        <v>21</v>
      </c>
      <c r="B12" s="21">
        <v>125908</v>
      </c>
      <c r="C12" s="21">
        <v>37751</v>
      </c>
      <c r="D12" s="21">
        <v>69996</v>
      </c>
      <c r="E12" s="22">
        <v>47665</v>
      </c>
      <c r="F12" s="18"/>
      <c r="G12" s="23">
        <v>102500</v>
      </c>
    </row>
    <row r="13" spans="1:7" s="20" customFormat="1" ht="12.75" customHeight="1">
      <c r="A13" s="20" t="s">
        <v>22</v>
      </c>
      <c r="B13" s="21">
        <v>10000</v>
      </c>
      <c r="C13" s="21">
        <v>2000</v>
      </c>
      <c r="D13" s="21">
        <v>1750</v>
      </c>
      <c r="E13" s="22">
        <v>31553</v>
      </c>
      <c r="F13" s="18"/>
      <c r="G13" s="23">
        <v>45000</v>
      </c>
    </row>
    <row r="14" spans="1:7" s="20" customFormat="1" ht="12.75" customHeight="1">
      <c r="A14" s="20" t="s">
        <v>23</v>
      </c>
      <c r="B14" s="21">
        <v>10000</v>
      </c>
      <c r="C14" s="21">
        <v>2150</v>
      </c>
      <c r="D14" s="21">
        <v>1500</v>
      </c>
      <c r="E14" s="22">
        <v>53976</v>
      </c>
      <c r="F14" s="18"/>
      <c r="G14" s="23">
        <v>50000</v>
      </c>
    </row>
    <row r="15" spans="1:7" ht="12.75" customHeight="1">
      <c r="A15" s="4" t="s">
        <v>24</v>
      </c>
      <c r="B15" s="21">
        <v>3000</v>
      </c>
      <c r="C15" s="21">
        <v>2200</v>
      </c>
      <c r="D15" s="21">
        <v>2500</v>
      </c>
      <c r="E15" s="22">
        <v>2500</v>
      </c>
      <c r="F15" s="18"/>
      <c r="G15" s="23">
        <v>2500</v>
      </c>
    </row>
    <row r="16" spans="1:7" ht="12.75" customHeight="1">
      <c r="A16" s="4" t="s">
        <v>25</v>
      </c>
      <c r="B16" s="21"/>
      <c r="C16" s="21"/>
      <c r="D16" s="21">
        <v>29900</v>
      </c>
      <c r="E16" s="22">
        <v>2000</v>
      </c>
      <c r="F16" s="18"/>
      <c r="G16" s="23">
        <v>0</v>
      </c>
    </row>
    <row r="17" spans="1:7" ht="12.75">
      <c r="A17" s="24" t="s">
        <v>26</v>
      </c>
      <c r="B17" s="25">
        <f>SUM(B12:B16)</f>
        <v>148908</v>
      </c>
      <c r="C17" s="25">
        <f>SUM(C12:C16)</f>
        <v>44101</v>
      </c>
      <c r="D17" s="25">
        <f>SUM(D12:D16)</f>
        <v>105646</v>
      </c>
      <c r="E17" s="25">
        <f>SUM(E12:E16)</f>
        <v>137694</v>
      </c>
      <c r="F17" s="26"/>
      <c r="G17" s="26">
        <f>SUM(G12:G16)</f>
        <v>200000</v>
      </c>
    </row>
    <row r="18" spans="2:7" ht="12.75">
      <c r="B18" s="21"/>
      <c r="C18" s="21"/>
      <c r="D18" s="21"/>
      <c r="E18" s="27"/>
      <c r="F18" s="28"/>
      <c r="G18" s="23"/>
    </row>
    <row r="19" spans="1:7" ht="12.75">
      <c r="A19" s="16" t="s">
        <v>27</v>
      </c>
      <c r="B19" s="21"/>
      <c r="C19" s="21"/>
      <c r="D19" s="21"/>
      <c r="E19" s="17"/>
      <c r="F19" s="18"/>
      <c r="G19" s="23"/>
    </row>
    <row r="20" spans="1:7" ht="12.75">
      <c r="A20" s="29" t="s">
        <v>28</v>
      </c>
      <c r="B20" s="21"/>
      <c r="C20" s="21"/>
      <c r="D20" s="21"/>
      <c r="E20" s="17"/>
      <c r="F20" s="18"/>
      <c r="G20" s="23"/>
    </row>
    <row r="21" spans="1:7" ht="12.75" customHeight="1">
      <c r="A21" s="4" t="s">
        <v>29</v>
      </c>
      <c r="B21" s="21">
        <v>449020</v>
      </c>
      <c r="C21" s="21">
        <v>358104</v>
      </c>
      <c r="D21" s="21">
        <v>306643</v>
      </c>
      <c r="E21" s="17">
        <v>452348</v>
      </c>
      <c r="F21" s="18"/>
      <c r="G21" s="23">
        <v>667799.5</v>
      </c>
    </row>
    <row r="22" spans="1:7" ht="12.75">
      <c r="A22" s="4" t="s">
        <v>30</v>
      </c>
      <c r="B22" s="21"/>
      <c r="C22" s="21"/>
      <c r="D22" s="21"/>
      <c r="E22" s="17" t="s">
        <v>8</v>
      </c>
      <c r="F22" s="18"/>
      <c r="G22" s="23">
        <v>20550</v>
      </c>
    </row>
    <row r="23" spans="1:7" ht="12.75">
      <c r="A23" s="4" t="s">
        <v>31</v>
      </c>
      <c r="B23" s="21">
        <v>962007</v>
      </c>
      <c r="C23" s="21">
        <v>726659</v>
      </c>
      <c r="D23" s="21">
        <v>736181</v>
      </c>
      <c r="E23" s="17">
        <v>869058</v>
      </c>
      <c r="F23" s="18"/>
      <c r="G23" s="23">
        <v>1091800</v>
      </c>
    </row>
    <row r="24" spans="1:7" ht="12.75">
      <c r="A24" s="4" t="s">
        <v>32</v>
      </c>
      <c r="B24" s="21">
        <v>282537</v>
      </c>
      <c r="C24" s="21">
        <v>181435</v>
      </c>
      <c r="D24" s="21">
        <v>125323</v>
      </c>
      <c r="E24" s="17">
        <v>294397</v>
      </c>
      <c r="F24" s="18"/>
      <c r="G24" s="23">
        <v>344200</v>
      </c>
    </row>
    <row r="25" spans="1:7" ht="12.75">
      <c r="A25" s="4" t="s">
        <v>33</v>
      </c>
      <c r="B25" s="21">
        <v>242696</v>
      </c>
      <c r="C25" s="21">
        <v>104837</v>
      </c>
      <c r="D25" s="21">
        <v>110427</v>
      </c>
      <c r="E25" s="17">
        <v>187743</v>
      </c>
      <c r="F25" s="18"/>
      <c r="G25" s="23">
        <v>164000</v>
      </c>
    </row>
    <row r="26" spans="1:7" ht="12.75">
      <c r="A26" s="4" t="s">
        <v>134</v>
      </c>
      <c r="B26" s="21"/>
      <c r="C26" s="21"/>
      <c r="D26" s="21"/>
      <c r="E26" s="17"/>
      <c r="F26" s="18"/>
      <c r="G26" s="23">
        <v>-30000</v>
      </c>
    </row>
    <row r="27" spans="1:7" ht="12.75">
      <c r="A27" s="4" t="s">
        <v>135</v>
      </c>
      <c r="B27" s="21"/>
      <c r="C27" s="21"/>
      <c r="D27" s="21"/>
      <c r="E27" s="17"/>
      <c r="F27" s="18"/>
      <c r="G27" s="23">
        <v>150000</v>
      </c>
    </row>
    <row r="28" spans="1:7" ht="12.75">
      <c r="A28" s="4" t="s">
        <v>34</v>
      </c>
      <c r="B28" s="21"/>
      <c r="C28" s="21"/>
      <c r="D28" s="21">
        <v>-1515</v>
      </c>
      <c r="E28" s="17">
        <v>-2491</v>
      </c>
      <c r="F28" s="18"/>
      <c r="G28" s="23">
        <v>0</v>
      </c>
    </row>
    <row r="29" spans="1:7" ht="12.75">
      <c r="A29" s="24" t="s">
        <v>35</v>
      </c>
      <c r="B29" s="25">
        <f>SUM(B21:B28)</f>
        <v>1936260</v>
      </c>
      <c r="C29" s="25">
        <f>SUM(C21:C28)</f>
        <v>1371035</v>
      </c>
      <c r="D29" s="25">
        <f>SUM(D21:D28)</f>
        <v>1277059</v>
      </c>
      <c r="E29" s="25">
        <f>SUM(E21:E28)</f>
        <v>1801055</v>
      </c>
      <c r="F29" s="30"/>
      <c r="G29" s="26">
        <f>SUM(G21:G28)</f>
        <v>2408349.5</v>
      </c>
    </row>
    <row r="30" spans="2:7" ht="12.75">
      <c r="B30" s="21"/>
      <c r="C30" s="21"/>
      <c r="D30" s="21"/>
      <c r="E30" s="17"/>
      <c r="F30" s="18"/>
      <c r="G30" s="23"/>
    </row>
    <row r="31" spans="1:7" ht="12.75">
      <c r="A31" s="31" t="s">
        <v>36</v>
      </c>
      <c r="B31" s="21"/>
      <c r="C31" s="21"/>
      <c r="D31" s="21"/>
      <c r="E31" s="17"/>
      <c r="F31" s="18"/>
      <c r="G31" s="23"/>
    </row>
    <row r="32" spans="1:7" ht="12.75">
      <c r="A32" s="4" t="s">
        <v>37</v>
      </c>
      <c r="B32" s="21">
        <f>76724+835</f>
        <v>77559</v>
      </c>
      <c r="C32" s="21">
        <v>53853</v>
      </c>
      <c r="D32" s="21">
        <v>59314</v>
      </c>
      <c r="E32" s="17">
        <v>57891</v>
      </c>
      <c r="F32" s="18"/>
      <c r="G32" s="23">
        <v>60000</v>
      </c>
    </row>
    <row r="33" spans="1:7" ht="12.75">
      <c r="A33" s="4" t="s">
        <v>38</v>
      </c>
      <c r="B33" s="21">
        <v>780</v>
      </c>
      <c r="C33" s="21">
        <v>775</v>
      </c>
      <c r="D33" s="21">
        <v>15918</v>
      </c>
      <c r="E33" s="17">
        <v>105678</v>
      </c>
      <c r="F33" s="18"/>
      <c r="G33" s="23">
        <v>81380</v>
      </c>
    </row>
    <row r="34" spans="1:7" ht="12.75">
      <c r="A34" s="4" t="s">
        <v>39</v>
      </c>
      <c r="B34" s="21">
        <v>93575</v>
      </c>
      <c r="C34" s="21">
        <v>72771</v>
      </c>
      <c r="D34" s="21">
        <v>97277</v>
      </c>
      <c r="E34" s="17">
        <v>20674</v>
      </c>
      <c r="F34" s="18"/>
      <c r="G34" s="23">
        <v>25000</v>
      </c>
    </row>
    <row r="35" spans="1:7" ht="12.75">
      <c r="A35" s="4" t="s">
        <v>40</v>
      </c>
      <c r="B35" s="21"/>
      <c r="C35" s="21"/>
      <c r="D35" s="21">
        <v>9</v>
      </c>
      <c r="E35" s="17">
        <v>12374</v>
      </c>
      <c r="F35" s="18"/>
      <c r="G35" s="23">
        <v>35000</v>
      </c>
    </row>
    <row r="36" spans="1:7" ht="12.75">
      <c r="A36" s="4" t="s">
        <v>41</v>
      </c>
      <c r="B36" s="21">
        <v>67605</v>
      </c>
      <c r="C36" s="21">
        <v>29690</v>
      </c>
      <c r="D36" s="21">
        <v>20935</v>
      </c>
      <c r="E36" s="17">
        <v>16264</v>
      </c>
      <c r="F36" s="18"/>
      <c r="G36" s="23">
        <v>4400</v>
      </c>
    </row>
    <row r="37" spans="1:7" ht="12.75">
      <c r="A37" s="4" t="s">
        <v>42</v>
      </c>
      <c r="B37" s="21">
        <v>534</v>
      </c>
      <c r="C37" s="21">
        <v>2470</v>
      </c>
      <c r="D37" s="21">
        <v>275</v>
      </c>
      <c r="E37" s="17">
        <f>35243+1001</f>
        <v>36244</v>
      </c>
      <c r="F37" s="18"/>
      <c r="G37" s="23">
        <v>20000</v>
      </c>
    </row>
    <row r="38" spans="1:7" ht="12.75">
      <c r="A38" s="4" t="s">
        <v>43</v>
      </c>
      <c r="B38" s="21"/>
      <c r="C38" s="21"/>
      <c r="D38" s="21"/>
      <c r="E38" s="17"/>
      <c r="F38" s="18"/>
      <c r="G38" s="23">
        <v>102300</v>
      </c>
    </row>
    <row r="39" spans="1:7" ht="12.75">
      <c r="A39" s="4" t="s">
        <v>44</v>
      </c>
      <c r="B39" s="21"/>
      <c r="C39" s="21"/>
      <c r="D39" s="21"/>
      <c r="E39" s="17"/>
      <c r="F39" s="18"/>
      <c r="G39" s="23">
        <v>-102300</v>
      </c>
    </row>
    <row r="40" spans="1:7" ht="12.75">
      <c r="A40" s="24" t="s">
        <v>45</v>
      </c>
      <c r="B40" s="25">
        <f>SUM(B32:B39)</f>
        <v>240053</v>
      </c>
      <c r="C40" s="25">
        <f>SUM(C32:C39)</f>
        <v>159559</v>
      </c>
      <c r="D40" s="25">
        <f>SUM(D32:D39)</f>
        <v>193728</v>
      </c>
      <c r="E40" s="25">
        <f>SUM(E32:E39)</f>
        <v>249125</v>
      </c>
      <c r="F40" s="30"/>
      <c r="G40" s="26">
        <f>SUM(G32:G39)</f>
        <v>225780</v>
      </c>
    </row>
    <row r="41" spans="2:7" ht="12.75">
      <c r="B41" s="21"/>
      <c r="C41" s="21"/>
      <c r="D41" s="21"/>
      <c r="E41" s="17"/>
      <c r="F41" s="18"/>
      <c r="G41" s="23"/>
    </row>
    <row r="42" spans="1:7" ht="12.75">
      <c r="A42" s="16" t="s">
        <v>46</v>
      </c>
      <c r="B42" s="21"/>
      <c r="C42" s="21"/>
      <c r="D42" s="21"/>
      <c r="E42" s="17"/>
      <c r="F42" s="18"/>
      <c r="G42" s="23"/>
    </row>
    <row r="43" spans="1:7" ht="12.75">
      <c r="A43" s="4" t="s">
        <v>47</v>
      </c>
      <c r="B43" s="21">
        <v>1461350</v>
      </c>
      <c r="C43" s="21">
        <v>1435192</v>
      </c>
      <c r="D43" s="21">
        <v>1072776</v>
      </c>
      <c r="E43" s="17">
        <v>703699</v>
      </c>
      <c r="F43" s="18"/>
      <c r="G43" s="23">
        <v>291822</v>
      </c>
    </row>
    <row r="44" spans="1:7" ht="12.75">
      <c r="A44" s="4" t="s">
        <v>48</v>
      </c>
      <c r="B44" s="21">
        <v>265000</v>
      </c>
      <c r="C44" s="21">
        <v>222285</v>
      </c>
      <c r="D44" s="21">
        <v>163538</v>
      </c>
      <c r="E44" s="17">
        <v>178120</v>
      </c>
      <c r="F44" s="18"/>
      <c r="G44" s="23">
        <v>145000</v>
      </c>
    </row>
    <row r="45" spans="1:7" ht="12.75">
      <c r="A45" s="24" t="s">
        <v>49</v>
      </c>
      <c r="B45" s="25">
        <f>SUM(B43:B44)</f>
        <v>1726350</v>
      </c>
      <c r="C45" s="25">
        <f>SUM(C43:C44)</f>
        <v>1657477</v>
      </c>
      <c r="D45" s="25">
        <f>SUM(D43:D44)</f>
        <v>1236314</v>
      </c>
      <c r="E45" s="25">
        <f>SUM(E43:E44)</f>
        <v>881819</v>
      </c>
      <c r="F45" s="30"/>
      <c r="G45" s="26">
        <f>SUM(G43:G44)</f>
        <v>436822</v>
      </c>
    </row>
    <row r="46" spans="2:7" ht="12.75">
      <c r="B46" s="21"/>
      <c r="C46" s="21"/>
      <c r="D46" s="21"/>
      <c r="E46" s="27"/>
      <c r="F46" s="28"/>
      <c r="G46" s="23"/>
    </row>
    <row r="47" spans="1:7" ht="12.75">
      <c r="A47" s="32" t="s">
        <v>50</v>
      </c>
      <c r="B47" s="25">
        <f>B17+B29+B40+B45</f>
        <v>4051571</v>
      </c>
      <c r="C47" s="25">
        <f>C17+C29+C40+C45</f>
        <v>3232172</v>
      </c>
      <c r="D47" s="25">
        <f>D17+D29+D40+D45</f>
        <v>2812747</v>
      </c>
      <c r="E47" s="25">
        <f>E17+E29+E40+E45</f>
        <v>3069693</v>
      </c>
      <c r="F47" s="26"/>
      <c r="G47" s="26">
        <f>G17+G29+G40+G45</f>
        <v>3270951.5</v>
      </c>
    </row>
    <row r="48" spans="1:7" ht="15">
      <c r="A48" s="14" t="s">
        <v>51</v>
      </c>
      <c r="B48" s="21"/>
      <c r="C48" s="21"/>
      <c r="D48" s="21"/>
      <c r="E48" s="21"/>
      <c r="F48" s="33"/>
      <c r="G48" s="23"/>
    </row>
    <row r="49" spans="1:7" ht="12.75">
      <c r="A49" s="16" t="s">
        <v>52</v>
      </c>
      <c r="B49" s="21"/>
      <c r="C49" s="21"/>
      <c r="D49" s="21"/>
      <c r="E49" s="21"/>
      <c r="F49" s="33"/>
      <c r="G49" s="23"/>
    </row>
    <row r="50" spans="1:7" ht="12.75">
      <c r="A50" s="4" t="s">
        <v>53</v>
      </c>
      <c r="B50" s="21">
        <v>874457</v>
      </c>
      <c r="C50" s="21">
        <v>783247</v>
      </c>
      <c r="D50" s="21">
        <v>736895</v>
      </c>
      <c r="E50" s="34">
        <v>968264</v>
      </c>
      <c r="F50" s="35"/>
      <c r="G50" s="23">
        <v>1021215</v>
      </c>
    </row>
    <row r="51" spans="1:7" ht="12.75">
      <c r="A51" s="4" t="s">
        <v>54</v>
      </c>
      <c r="B51" s="21">
        <v>241676</v>
      </c>
      <c r="C51" s="21">
        <v>221878</v>
      </c>
      <c r="D51" s="21">
        <v>199244</v>
      </c>
      <c r="E51" s="34">
        <v>260164</v>
      </c>
      <c r="F51" s="35"/>
      <c r="G51" s="23">
        <v>329817</v>
      </c>
    </row>
    <row r="52" spans="1:7" ht="12.75">
      <c r="A52" s="24" t="s">
        <v>55</v>
      </c>
      <c r="B52" s="36">
        <f>SUM(B50:B51)</f>
        <v>1116133</v>
      </c>
      <c r="C52" s="36">
        <f>SUM(C50:C51)</f>
        <v>1005125</v>
      </c>
      <c r="D52" s="36">
        <f>SUM(D50:D51)</f>
        <v>936139</v>
      </c>
      <c r="E52" s="36">
        <f>SUM(E50:E51)</f>
        <v>1228428</v>
      </c>
      <c r="F52" s="37"/>
      <c r="G52" s="38">
        <f>SUM(G50:G51)</f>
        <v>1351032</v>
      </c>
    </row>
    <row r="53" spans="2:7" ht="12.75">
      <c r="B53" s="21"/>
      <c r="C53" s="21"/>
      <c r="D53" s="21"/>
      <c r="E53" s="17"/>
      <c r="F53" s="18"/>
      <c r="G53" s="23"/>
    </row>
    <row r="54" spans="1:7" ht="12.75">
      <c r="A54" s="16" t="s">
        <v>56</v>
      </c>
      <c r="B54" s="21"/>
      <c r="C54" s="21"/>
      <c r="D54" s="21"/>
      <c r="E54" s="21"/>
      <c r="F54" s="33"/>
      <c r="G54" s="23"/>
    </row>
    <row r="55" spans="1:7" ht="12.75">
      <c r="A55" s="4" t="s">
        <v>57</v>
      </c>
      <c r="B55" s="21">
        <v>8182</v>
      </c>
      <c r="C55" s="21">
        <v>7636</v>
      </c>
      <c r="D55" s="21">
        <v>8588</v>
      </c>
      <c r="E55" s="17">
        <v>18625</v>
      </c>
      <c r="F55" s="18"/>
      <c r="G55" s="23">
        <v>9800</v>
      </c>
    </row>
    <row r="56" spans="1:7" ht="12.75">
      <c r="A56" s="4" t="s">
        <v>58</v>
      </c>
      <c r="B56" s="21">
        <f>563+2293</f>
        <v>2856</v>
      </c>
      <c r="C56" s="21">
        <f>1103+2185</f>
        <v>3288</v>
      </c>
      <c r="D56" s="21">
        <v>2928</v>
      </c>
      <c r="E56" s="17">
        <v>393</v>
      </c>
      <c r="F56" s="18"/>
      <c r="G56" s="23">
        <v>750</v>
      </c>
    </row>
    <row r="57" spans="1:7" s="20" customFormat="1" ht="12.75">
      <c r="A57" s="20" t="s">
        <v>59</v>
      </c>
      <c r="B57" s="39">
        <v>8971</v>
      </c>
      <c r="C57" s="39">
        <v>4345</v>
      </c>
      <c r="D57" s="39">
        <v>3237</v>
      </c>
      <c r="E57" s="17">
        <v>3297</v>
      </c>
      <c r="F57" s="18"/>
      <c r="G57" s="23">
        <v>3500</v>
      </c>
    </row>
    <row r="58" spans="1:7" ht="12.75">
      <c r="A58" s="4" t="s">
        <v>60</v>
      </c>
      <c r="B58" s="21">
        <v>3105</v>
      </c>
      <c r="C58" s="21">
        <v>2973</v>
      </c>
      <c r="D58" s="21">
        <v>7831</v>
      </c>
      <c r="E58" s="17">
        <v>5650</v>
      </c>
      <c r="F58" s="18"/>
      <c r="G58" s="23">
        <v>9200</v>
      </c>
    </row>
    <row r="59" spans="1:7" ht="12.75">
      <c r="A59" s="4" t="s">
        <v>61</v>
      </c>
      <c r="B59" s="21">
        <v>14339</v>
      </c>
      <c r="C59" s="21">
        <v>15709</v>
      </c>
      <c r="D59" s="21">
        <v>15574</v>
      </c>
      <c r="E59" s="17">
        <v>12758</v>
      </c>
      <c r="F59" s="18"/>
      <c r="G59" s="23">
        <v>13000</v>
      </c>
    </row>
    <row r="60" spans="1:7" ht="12.75">
      <c r="A60" s="4" t="s">
        <v>62</v>
      </c>
      <c r="B60" s="21">
        <v>11396</v>
      </c>
      <c r="C60" s="21">
        <v>9733</v>
      </c>
      <c r="D60" s="21">
        <v>25995</v>
      </c>
      <c r="E60" s="17">
        <v>16012</v>
      </c>
      <c r="F60" s="18"/>
      <c r="G60" s="23">
        <v>9120</v>
      </c>
    </row>
    <row r="61" spans="1:7" s="20" customFormat="1" ht="12.75">
      <c r="A61" s="20" t="s">
        <v>63</v>
      </c>
      <c r="B61" s="39">
        <v>274</v>
      </c>
      <c r="C61" s="39">
        <v>179</v>
      </c>
      <c r="D61" s="39">
        <v>1053</v>
      </c>
      <c r="E61" s="17">
        <v>401</v>
      </c>
      <c r="F61" s="18"/>
      <c r="G61" s="23">
        <v>600</v>
      </c>
    </row>
    <row r="62" spans="1:7" ht="12.75">
      <c r="A62" s="4" t="s">
        <v>64</v>
      </c>
      <c r="B62" s="21">
        <v>4779</v>
      </c>
      <c r="C62" s="21">
        <v>4499</v>
      </c>
      <c r="D62" s="21">
        <v>3663</v>
      </c>
      <c r="E62" s="17">
        <v>2397</v>
      </c>
      <c r="F62" s="18"/>
      <c r="G62" s="23">
        <v>15000</v>
      </c>
    </row>
    <row r="63" spans="1:7" ht="12.75">
      <c r="A63" s="4" t="s">
        <v>65</v>
      </c>
      <c r="B63" s="21">
        <v>10244</v>
      </c>
      <c r="C63" s="21">
        <v>3391</v>
      </c>
      <c r="D63" s="21">
        <v>1030</v>
      </c>
      <c r="E63" s="17">
        <v>2478</v>
      </c>
      <c r="F63" s="18"/>
      <c r="G63" s="23">
        <v>3000</v>
      </c>
    </row>
    <row r="64" spans="1:7" ht="12.75">
      <c r="A64" s="4" t="s">
        <v>66</v>
      </c>
      <c r="B64" s="21"/>
      <c r="C64" s="21"/>
      <c r="D64" s="21">
        <v>0</v>
      </c>
      <c r="E64" s="17">
        <v>5492</v>
      </c>
      <c r="F64" s="18"/>
      <c r="G64" s="23">
        <v>5000</v>
      </c>
    </row>
    <row r="65" spans="1:7" ht="12.75">
      <c r="A65" s="4" t="s">
        <v>67</v>
      </c>
      <c r="B65" s="21">
        <v>2953</v>
      </c>
      <c r="C65" s="21">
        <v>2753</v>
      </c>
      <c r="D65" s="21">
        <v>3058</v>
      </c>
      <c r="E65" s="17">
        <v>3103</v>
      </c>
      <c r="F65" s="18"/>
      <c r="G65" s="23">
        <v>3000</v>
      </c>
    </row>
    <row r="66" spans="1:7" ht="12.75">
      <c r="A66" s="4" t="s">
        <v>68</v>
      </c>
      <c r="B66" s="21">
        <v>41344</v>
      </c>
      <c r="C66" s="21">
        <v>43003</v>
      </c>
      <c r="D66" s="21">
        <v>38594</v>
      </c>
      <c r="E66" s="17">
        <v>55928</v>
      </c>
      <c r="F66" s="18"/>
      <c r="G66" s="23">
        <v>61340</v>
      </c>
    </row>
    <row r="67" spans="1:7" ht="12.75">
      <c r="A67" s="4" t="s">
        <v>69</v>
      </c>
      <c r="B67" s="21">
        <v>8454</v>
      </c>
      <c r="C67" s="21">
        <v>6555</v>
      </c>
      <c r="D67" s="21">
        <v>9194</v>
      </c>
      <c r="E67" s="17">
        <v>14232</v>
      </c>
      <c r="F67" s="18"/>
      <c r="G67" s="23">
        <v>11000</v>
      </c>
    </row>
    <row r="68" spans="1:7" ht="12.75">
      <c r="A68" s="4" t="s">
        <v>70</v>
      </c>
      <c r="B68" s="21">
        <v>61567</v>
      </c>
      <c r="C68" s="21">
        <v>40824</v>
      </c>
      <c r="D68" s="21">
        <v>47409</v>
      </c>
      <c r="E68" s="17">
        <v>86213</v>
      </c>
      <c r="F68" s="18"/>
      <c r="G68" s="23">
        <v>0</v>
      </c>
    </row>
    <row r="69" spans="1:7" ht="12.75">
      <c r="A69" s="4" t="s">
        <v>71</v>
      </c>
      <c r="B69" s="21">
        <v>76556</v>
      </c>
      <c r="C69" s="21"/>
      <c r="D69" s="21">
        <v>77681</v>
      </c>
      <c r="E69" s="17">
        <v>69803</v>
      </c>
      <c r="F69" s="18"/>
      <c r="G69" s="23">
        <v>0</v>
      </c>
    </row>
    <row r="70" spans="1:7" ht="12.75">
      <c r="A70" s="4" t="s">
        <v>72</v>
      </c>
      <c r="B70" s="21"/>
      <c r="C70" s="21"/>
      <c r="D70" s="21">
        <v>187</v>
      </c>
      <c r="E70" s="17">
        <v>354</v>
      </c>
      <c r="F70" s="18"/>
      <c r="G70" s="23">
        <v>270</v>
      </c>
    </row>
    <row r="71" spans="1:7" ht="12.75">
      <c r="A71" s="4" t="s">
        <v>73</v>
      </c>
      <c r="B71" s="21">
        <v>0</v>
      </c>
      <c r="C71" s="21"/>
      <c r="D71" s="21"/>
      <c r="E71" s="17"/>
      <c r="F71" s="18"/>
      <c r="G71" s="23"/>
    </row>
    <row r="72" spans="1:7" ht="12.75">
      <c r="A72" s="4" t="s">
        <v>74</v>
      </c>
      <c r="B72" s="21">
        <f>11005+524</f>
        <v>11529</v>
      </c>
      <c r="C72" s="21">
        <f>2495-30867</f>
        <v>-28372</v>
      </c>
      <c r="D72" s="21">
        <v>2630</v>
      </c>
      <c r="E72" s="17">
        <f>2991+1017</f>
        <v>4008</v>
      </c>
      <c r="F72" s="18"/>
      <c r="G72" s="23">
        <v>1300</v>
      </c>
    </row>
    <row r="73" spans="1:7" ht="12.75">
      <c r="A73" s="24" t="s">
        <v>75</v>
      </c>
      <c r="B73" s="36">
        <f>SUM(B55:B72)</f>
        <v>266549</v>
      </c>
      <c r="C73" s="36">
        <f>SUM(C55:C72)</f>
        <v>116516</v>
      </c>
      <c r="D73" s="36">
        <f>SUM(D55:D72)</f>
        <v>248652</v>
      </c>
      <c r="E73" s="36">
        <f>SUM(E55:E72)</f>
        <v>301144</v>
      </c>
      <c r="F73" s="37"/>
      <c r="G73" s="38">
        <f>SUM(G55:G72)</f>
        <v>145880</v>
      </c>
    </row>
    <row r="74" spans="1:7" ht="12.75">
      <c r="A74" s="24"/>
      <c r="B74" s="40"/>
      <c r="C74" s="40"/>
      <c r="D74" s="40"/>
      <c r="E74" s="40"/>
      <c r="F74" s="18"/>
      <c r="G74" s="23"/>
    </row>
    <row r="75" spans="1:7" ht="12.75">
      <c r="A75" s="41" t="s">
        <v>76</v>
      </c>
      <c r="B75" s="40"/>
      <c r="C75" s="40"/>
      <c r="D75" s="40"/>
      <c r="E75" s="40"/>
      <c r="F75" s="18"/>
      <c r="G75" s="23"/>
    </row>
    <row r="76" spans="1:7" ht="12.75">
      <c r="A76" s="42" t="s">
        <v>77</v>
      </c>
      <c r="B76" s="40">
        <v>0</v>
      </c>
      <c r="C76" s="40">
        <v>0</v>
      </c>
      <c r="D76" s="40">
        <v>0</v>
      </c>
      <c r="E76" s="40">
        <v>0</v>
      </c>
      <c r="F76" s="18"/>
      <c r="G76" s="23">
        <v>32173</v>
      </c>
    </row>
    <row r="77" spans="1:7" ht="12.75">
      <c r="A77" s="42" t="s">
        <v>78</v>
      </c>
      <c r="B77" s="40">
        <v>0</v>
      </c>
      <c r="C77" s="40">
        <v>0</v>
      </c>
      <c r="D77" s="40">
        <v>0</v>
      </c>
      <c r="E77" s="40">
        <v>0</v>
      </c>
      <c r="F77" s="18"/>
      <c r="G77" s="23">
        <v>0</v>
      </c>
    </row>
    <row r="78" spans="1:7" ht="12.75">
      <c r="A78" s="24" t="s">
        <v>79</v>
      </c>
      <c r="B78" s="36">
        <f>SUM(B76:B77)</f>
        <v>0</v>
      </c>
      <c r="C78" s="36">
        <f>SUM(C76:C77)</f>
        <v>0</v>
      </c>
      <c r="D78" s="36">
        <f>SUM(D76:D77)</f>
        <v>0</v>
      </c>
      <c r="E78" s="36">
        <f>SUM(E76:E77)</f>
        <v>0</v>
      </c>
      <c r="F78" s="38"/>
      <c r="G78" s="38">
        <f>SUM(G76:G77)</f>
        <v>32173</v>
      </c>
    </row>
    <row r="79" spans="2:7" ht="12.75">
      <c r="B79" s="21"/>
      <c r="C79" s="21"/>
      <c r="D79" s="21"/>
      <c r="E79" s="21"/>
      <c r="F79" s="33"/>
      <c r="G79" s="23"/>
    </row>
    <row r="80" spans="1:7" ht="12.75">
      <c r="A80" s="16" t="s">
        <v>80</v>
      </c>
      <c r="B80" s="21"/>
      <c r="C80" s="21"/>
      <c r="D80" s="21"/>
      <c r="E80" s="21"/>
      <c r="F80" s="33"/>
      <c r="G80" s="23"/>
    </row>
    <row r="81" spans="1:7" ht="12.75">
      <c r="A81" s="4" t="s">
        <v>81</v>
      </c>
      <c r="B81" s="21">
        <v>200</v>
      </c>
      <c r="C81" s="21">
        <v>250</v>
      </c>
      <c r="D81" s="21">
        <v>9140</v>
      </c>
      <c r="E81" s="17">
        <v>14660</v>
      </c>
      <c r="F81" s="18"/>
      <c r="G81" s="43">
        <v>13525</v>
      </c>
    </row>
    <row r="82" spans="1:7" ht="12.75">
      <c r="A82" s="4" t="s">
        <v>82</v>
      </c>
      <c r="B82" s="21"/>
      <c r="C82" s="21">
        <v>13491</v>
      </c>
      <c r="D82" s="21">
        <v>23057</v>
      </c>
      <c r="E82" s="17">
        <v>42459</v>
      </c>
      <c r="F82" s="18"/>
      <c r="G82" s="43">
        <v>16500</v>
      </c>
    </row>
    <row r="83" spans="1:7" ht="12.75">
      <c r="A83" s="4" t="s">
        <v>83</v>
      </c>
      <c r="B83" s="21">
        <v>10065</v>
      </c>
      <c r="C83" s="21"/>
      <c r="D83" s="21"/>
      <c r="E83" s="17"/>
      <c r="F83" s="18"/>
      <c r="G83" s="43">
        <v>11300</v>
      </c>
    </row>
    <row r="84" spans="1:8" ht="12.75">
      <c r="A84" s="4" t="s">
        <v>84</v>
      </c>
      <c r="B84" s="21"/>
      <c r="C84" s="21"/>
      <c r="D84" s="21"/>
      <c r="E84" s="17"/>
      <c r="F84" s="18"/>
      <c r="G84" s="43">
        <v>16655</v>
      </c>
      <c r="H84" s="4" t="s">
        <v>8</v>
      </c>
    </row>
    <row r="85" spans="1:7" ht="12.75">
      <c r="A85" s="4" t="s">
        <v>85</v>
      </c>
      <c r="B85" s="21">
        <v>25</v>
      </c>
      <c r="C85" s="21"/>
      <c r="D85" s="21"/>
      <c r="E85" s="17">
        <v>59369</v>
      </c>
      <c r="F85" s="18"/>
      <c r="G85" s="43">
        <v>35100</v>
      </c>
    </row>
    <row r="86" spans="1:7" ht="12.75">
      <c r="A86" s="4" t="s">
        <v>86</v>
      </c>
      <c r="B86" s="21"/>
      <c r="C86" s="21"/>
      <c r="D86" s="21"/>
      <c r="E86" s="17"/>
      <c r="F86" s="18"/>
      <c r="G86" s="43">
        <v>7200</v>
      </c>
    </row>
    <row r="87" spans="1:7" ht="12.75">
      <c r="A87" s="4" t="s">
        <v>87</v>
      </c>
      <c r="B87" s="21"/>
      <c r="C87" s="21"/>
      <c r="D87" s="21">
        <v>2700</v>
      </c>
      <c r="E87" s="21">
        <v>1856</v>
      </c>
      <c r="F87" s="33"/>
      <c r="G87" s="43">
        <v>1950</v>
      </c>
    </row>
    <row r="88" spans="1:7" ht="12.75">
      <c r="A88" s="24" t="s">
        <v>88</v>
      </c>
      <c r="B88" s="25">
        <f>SUM(B81:B87)</f>
        <v>10290</v>
      </c>
      <c r="C88" s="25">
        <f>SUM(C81:C87)</f>
        <v>13741</v>
      </c>
      <c r="D88" s="25">
        <f>SUM(D81:D87)</f>
        <v>34897</v>
      </c>
      <c r="E88" s="25">
        <f>SUM(E81:E87)</f>
        <v>118344</v>
      </c>
      <c r="F88" s="30"/>
      <c r="G88" s="26">
        <f>SUM(G81:G87)</f>
        <v>102230</v>
      </c>
    </row>
    <row r="89" spans="2:7" ht="12.75">
      <c r="B89" s="21"/>
      <c r="C89" s="21"/>
      <c r="D89" s="21"/>
      <c r="E89" s="21"/>
      <c r="F89" s="33"/>
      <c r="G89" s="23"/>
    </row>
    <row r="90" spans="1:7" ht="12.75">
      <c r="A90" s="16" t="s">
        <v>89</v>
      </c>
      <c r="B90" s="21"/>
      <c r="C90" s="21"/>
      <c r="D90" s="21"/>
      <c r="E90" s="21"/>
      <c r="F90" s="33"/>
      <c r="G90" s="23"/>
    </row>
    <row r="91" spans="1:7" ht="12.75">
      <c r="A91" s="4" t="s">
        <v>90</v>
      </c>
      <c r="B91" s="21"/>
      <c r="C91" s="21"/>
      <c r="D91" s="21">
        <v>23560</v>
      </c>
      <c r="E91" s="21">
        <v>88414</v>
      </c>
      <c r="F91" s="33"/>
      <c r="G91" s="23">
        <v>62400</v>
      </c>
    </row>
    <row r="92" spans="1:7" ht="12.75">
      <c r="A92" s="4" t="s">
        <v>91</v>
      </c>
      <c r="B92" s="21"/>
      <c r="C92" s="21"/>
      <c r="D92" s="21">
        <f>80+456+(40*9)</f>
        <v>896</v>
      </c>
      <c r="E92" s="21" t="s">
        <v>8</v>
      </c>
      <c r="F92" s="33"/>
      <c r="G92" s="23">
        <v>29500</v>
      </c>
    </row>
    <row r="93" spans="1:7" ht="12.75">
      <c r="A93" s="4" t="s">
        <v>92</v>
      </c>
      <c r="B93" s="21"/>
      <c r="C93" s="21"/>
      <c r="D93" s="21">
        <f>750+287+215+2500</f>
        <v>3752</v>
      </c>
      <c r="E93" s="21" t="s">
        <v>8</v>
      </c>
      <c r="F93" s="33"/>
      <c r="G93" s="23">
        <v>1500</v>
      </c>
    </row>
    <row r="94" spans="1:7" ht="12.75">
      <c r="A94" s="4" t="s">
        <v>74</v>
      </c>
      <c r="B94" s="21">
        <v>13530</v>
      </c>
      <c r="C94" s="21">
        <v>35973</v>
      </c>
      <c r="D94" s="21">
        <f>97122-D91-D92-D93</f>
        <v>68914</v>
      </c>
      <c r="E94" s="21" t="s">
        <v>8</v>
      </c>
      <c r="F94" s="33"/>
      <c r="G94" s="23">
        <v>0</v>
      </c>
    </row>
    <row r="95" spans="1:7" ht="12.75">
      <c r="A95" s="24" t="s">
        <v>93</v>
      </c>
      <c r="B95" s="25">
        <f>SUM(B91:B94)</f>
        <v>13530</v>
      </c>
      <c r="C95" s="25">
        <f>SUM(C91:C94)</f>
        <v>35973</v>
      </c>
      <c r="D95" s="25">
        <f>SUM(D91:D94)</f>
        <v>97122</v>
      </c>
      <c r="E95" s="25">
        <f>SUM(E91:E94)</f>
        <v>88414</v>
      </c>
      <c r="F95" s="30"/>
      <c r="G95" s="26">
        <f>SUM(G91:G94)</f>
        <v>93400</v>
      </c>
    </row>
    <row r="96" spans="2:7" ht="12.75">
      <c r="B96" s="21"/>
      <c r="C96" s="21"/>
      <c r="D96" s="21"/>
      <c r="E96" s="21"/>
      <c r="F96" s="33"/>
      <c r="G96" s="23"/>
    </row>
    <row r="97" spans="1:7" ht="12.75">
      <c r="A97" s="16" t="s">
        <v>94</v>
      </c>
      <c r="B97" s="21"/>
      <c r="C97" s="21"/>
      <c r="D97" s="21"/>
      <c r="E97" s="21"/>
      <c r="F97" s="33"/>
      <c r="G97" s="23"/>
    </row>
    <row r="98" spans="1:7" ht="12.75">
      <c r="A98" s="4" t="s">
        <v>95</v>
      </c>
      <c r="B98" s="21"/>
      <c r="C98" s="21"/>
      <c r="D98" s="21"/>
      <c r="E98" s="21"/>
      <c r="F98" s="33"/>
      <c r="G98" s="23">
        <v>17100</v>
      </c>
    </row>
    <row r="99" spans="1:7" s="20" customFormat="1" ht="12.75">
      <c r="A99" s="20" t="s">
        <v>96</v>
      </c>
      <c r="B99" s="39">
        <v>18345</v>
      </c>
      <c r="C99" s="39">
        <v>24295</v>
      </c>
      <c r="D99" s="39">
        <v>28421</v>
      </c>
      <c r="E99" s="17">
        <v>24882</v>
      </c>
      <c r="F99" s="18"/>
      <c r="G99" s="23">
        <v>0</v>
      </c>
    </row>
    <row r="100" spans="1:7" s="20" customFormat="1" ht="12.75">
      <c r="A100" s="20" t="s">
        <v>97</v>
      </c>
      <c r="B100" s="39">
        <f>4975+11227</f>
        <v>16202</v>
      </c>
      <c r="C100" s="39">
        <f>8044+14674</f>
        <v>22718</v>
      </c>
      <c r="D100" s="39">
        <v>44182</v>
      </c>
      <c r="E100" s="17">
        <v>37900</v>
      </c>
      <c r="F100" s="18"/>
      <c r="G100" s="23">
        <v>39440</v>
      </c>
    </row>
    <row r="101" spans="1:7" s="20" customFormat="1" ht="12.75">
      <c r="A101" s="20" t="s">
        <v>62</v>
      </c>
      <c r="B101" s="39"/>
      <c r="C101" s="39"/>
      <c r="D101" s="39"/>
      <c r="E101" s="17" t="s">
        <v>8</v>
      </c>
      <c r="F101" s="18"/>
      <c r="G101" s="23">
        <v>6500</v>
      </c>
    </row>
    <row r="102" spans="1:7" s="20" customFormat="1" ht="12.75">
      <c r="A102" s="20" t="s">
        <v>98</v>
      </c>
      <c r="B102" s="39"/>
      <c r="C102" s="39"/>
      <c r="D102" s="39"/>
      <c r="E102" s="17"/>
      <c r="F102" s="18"/>
      <c r="G102" s="23">
        <v>3900</v>
      </c>
    </row>
    <row r="103" spans="1:7" s="20" customFormat="1" ht="12.75">
      <c r="A103" s="20" t="s">
        <v>99</v>
      </c>
      <c r="B103" s="39"/>
      <c r="C103" s="39"/>
      <c r="D103" s="39"/>
      <c r="E103" s="17"/>
      <c r="F103" s="18"/>
      <c r="G103" s="23">
        <v>8000</v>
      </c>
    </row>
    <row r="104" spans="1:7" s="20" customFormat="1" ht="12.75">
      <c r="A104" s="20" t="s">
        <v>100</v>
      </c>
      <c r="B104" s="39"/>
      <c r="C104" s="39"/>
      <c r="D104" s="39"/>
      <c r="E104" s="17"/>
      <c r="F104" s="18"/>
      <c r="G104" s="23">
        <v>6000</v>
      </c>
    </row>
    <row r="105" spans="1:7" s="20" customFormat="1" ht="12.75">
      <c r="A105" s="20" t="s">
        <v>101</v>
      </c>
      <c r="B105" s="39">
        <v>788</v>
      </c>
      <c r="C105" s="39">
        <v>1192</v>
      </c>
      <c r="D105" s="39">
        <v>2597</v>
      </c>
      <c r="E105" s="17">
        <v>7835</v>
      </c>
      <c r="F105" s="18"/>
      <c r="G105" s="23">
        <v>6450</v>
      </c>
    </row>
    <row r="106" spans="1:7" s="20" customFormat="1" ht="12.75">
      <c r="A106" s="20" t="s">
        <v>102</v>
      </c>
      <c r="B106" s="39">
        <v>1059</v>
      </c>
      <c r="C106" s="39">
        <v>1194</v>
      </c>
      <c r="D106" s="39">
        <v>1344</v>
      </c>
      <c r="E106" s="17">
        <v>925</v>
      </c>
      <c r="F106" s="18"/>
      <c r="G106" s="23">
        <v>3500</v>
      </c>
    </row>
    <row r="107" spans="1:7" s="20" customFormat="1" ht="12.75">
      <c r="A107" s="20" t="s">
        <v>103</v>
      </c>
      <c r="B107" s="39">
        <v>8060</v>
      </c>
      <c r="C107" s="39">
        <v>3924</v>
      </c>
      <c r="D107" s="39">
        <v>1448</v>
      </c>
      <c r="E107" s="17">
        <v>202</v>
      </c>
      <c r="F107" s="18"/>
      <c r="G107" s="23">
        <v>2000</v>
      </c>
    </row>
    <row r="108" spans="1:7" s="20" customFormat="1" ht="12.75">
      <c r="A108" s="24" t="s">
        <v>104</v>
      </c>
      <c r="B108" s="44">
        <f>SUM(B98:B107)</f>
        <v>44454</v>
      </c>
      <c r="C108" s="44">
        <f>SUM(C98:C107)</f>
        <v>53323</v>
      </c>
      <c r="D108" s="44">
        <f>SUM(D98:D107)</f>
        <v>77992</v>
      </c>
      <c r="E108" s="44">
        <f>SUM(E98:E107)</f>
        <v>71744</v>
      </c>
      <c r="F108" s="45"/>
      <c r="G108" s="46">
        <f>SUM(G98:G107)</f>
        <v>92890</v>
      </c>
    </row>
    <row r="109" spans="2:7" ht="12.75">
      <c r="B109" s="21"/>
      <c r="C109" s="21"/>
      <c r="D109" s="21"/>
      <c r="E109" s="21"/>
      <c r="F109" s="33"/>
      <c r="G109" s="23"/>
    </row>
    <row r="110" spans="1:7" ht="12.75">
      <c r="A110" s="16" t="s">
        <v>105</v>
      </c>
      <c r="B110" s="21"/>
      <c r="C110" s="21"/>
      <c r="D110" s="21"/>
      <c r="E110" s="21"/>
      <c r="F110" s="33"/>
      <c r="G110" s="23"/>
    </row>
    <row r="111" spans="1:7" ht="12.75">
      <c r="A111" s="4" t="s">
        <v>106</v>
      </c>
      <c r="B111" s="21">
        <v>-15525</v>
      </c>
      <c r="C111" s="21">
        <v>6204</v>
      </c>
      <c r="D111" s="21">
        <v>1967</v>
      </c>
      <c r="E111" s="17">
        <v>6940</v>
      </c>
      <c r="F111" s="18"/>
      <c r="G111" s="23">
        <v>13000</v>
      </c>
    </row>
    <row r="112" spans="1:7" ht="12.75">
      <c r="A112" s="4" t="s">
        <v>107</v>
      </c>
      <c r="B112" s="21">
        <v>7359</v>
      </c>
      <c r="C112" s="21">
        <v>5547</v>
      </c>
      <c r="D112" s="21">
        <v>7331</v>
      </c>
      <c r="E112" s="17">
        <v>5947</v>
      </c>
      <c r="F112" s="18"/>
      <c r="G112" s="23">
        <v>9000</v>
      </c>
    </row>
    <row r="113" spans="1:7" ht="12.75">
      <c r="A113" s="4" t="s">
        <v>108</v>
      </c>
      <c r="B113" s="21">
        <v>15253</v>
      </c>
      <c r="C113" s="21">
        <v>19843</v>
      </c>
      <c r="D113" s="21">
        <v>24261</v>
      </c>
      <c r="E113" s="17">
        <v>34947</v>
      </c>
      <c r="F113" s="18"/>
      <c r="G113" s="23">
        <v>32500</v>
      </c>
    </row>
    <row r="114" spans="1:7" ht="12.75">
      <c r="A114" s="4" t="s">
        <v>109</v>
      </c>
      <c r="B114" s="21"/>
      <c r="C114" s="21"/>
      <c r="D114" s="21">
        <v>4255</v>
      </c>
      <c r="E114" s="17">
        <v>1456</v>
      </c>
      <c r="F114" s="18"/>
      <c r="G114" s="23">
        <v>2500</v>
      </c>
    </row>
    <row r="115" spans="1:7" ht="12.75">
      <c r="A115" s="4" t="s">
        <v>110</v>
      </c>
      <c r="B115" s="21">
        <v>1574</v>
      </c>
      <c r="C115" s="21">
        <v>984</v>
      </c>
      <c r="D115" s="21">
        <v>11802</v>
      </c>
      <c r="E115" s="17">
        <v>14795</v>
      </c>
      <c r="F115" s="18"/>
      <c r="G115" s="23">
        <v>24000</v>
      </c>
    </row>
    <row r="116" spans="1:7" ht="12.75">
      <c r="A116" s="4" t="s">
        <v>111</v>
      </c>
      <c r="B116" s="21">
        <v>77826</v>
      </c>
      <c r="C116" s="21">
        <v>74471</v>
      </c>
      <c r="D116" s="21">
        <v>95677</v>
      </c>
      <c r="E116" s="17">
        <v>95456</v>
      </c>
      <c r="F116" s="18"/>
      <c r="G116" s="23">
        <v>126000</v>
      </c>
    </row>
    <row r="117" spans="1:7" ht="12.75">
      <c r="A117" s="4" t="s">
        <v>112</v>
      </c>
      <c r="B117" s="21">
        <v>1280</v>
      </c>
      <c r="C117" s="21">
        <v>1190</v>
      </c>
      <c r="D117" s="21">
        <v>810</v>
      </c>
      <c r="E117" s="17">
        <v>1512</v>
      </c>
      <c r="F117" s="18"/>
      <c r="G117" s="23">
        <v>1800</v>
      </c>
    </row>
    <row r="118" spans="1:7" ht="12.75">
      <c r="A118" s="4" t="s">
        <v>113</v>
      </c>
      <c r="B118" s="21">
        <v>6569</v>
      </c>
      <c r="C118" s="21">
        <v>5321</v>
      </c>
      <c r="D118" s="21">
        <v>9995</v>
      </c>
      <c r="E118" s="17">
        <v>3117</v>
      </c>
      <c r="F118" s="18"/>
      <c r="G118" s="23">
        <v>5000</v>
      </c>
    </row>
    <row r="119" spans="1:7" ht="12.75">
      <c r="A119" s="4" t="s">
        <v>114</v>
      </c>
      <c r="B119" s="21">
        <v>2797</v>
      </c>
      <c r="C119" s="21">
        <v>2044</v>
      </c>
      <c r="D119" s="21">
        <v>3128</v>
      </c>
      <c r="E119" s="17">
        <v>3564</v>
      </c>
      <c r="F119" s="18"/>
      <c r="G119" s="23">
        <v>4000</v>
      </c>
    </row>
    <row r="120" spans="1:7" ht="12.75">
      <c r="A120" s="4" t="s">
        <v>115</v>
      </c>
      <c r="B120" s="21"/>
      <c r="C120" s="21"/>
      <c r="D120" s="21"/>
      <c r="E120" s="17"/>
      <c r="F120" s="18"/>
      <c r="G120" s="23">
        <v>18000</v>
      </c>
    </row>
    <row r="121" spans="1:7" ht="12.75">
      <c r="A121" s="4" t="s">
        <v>116</v>
      </c>
      <c r="B121" s="21">
        <f>10756+2518</f>
        <v>13274</v>
      </c>
      <c r="C121" s="21">
        <f>29744+1585</f>
        <v>31329</v>
      </c>
      <c r="D121" s="21">
        <v>30585</v>
      </c>
      <c r="E121" s="17">
        <v>70375</v>
      </c>
      <c r="F121" s="18"/>
      <c r="G121" s="23">
        <v>20000</v>
      </c>
    </row>
    <row r="122" spans="1:7" ht="12.75">
      <c r="A122" s="24" t="s">
        <v>117</v>
      </c>
      <c r="B122" s="25">
        <f>SUM(B111:B121)</f>
        <v>110407</v>
      </c>
      <c r="C122" s="25">
        <f>SUM(C111:C121)</f>
        <v>146933</v>
      </c>
      <c r="D122" s="25">
        <f>SUM(D111:D121)</f>
        <v>189811</v>
      </c>
      <c r="E122" s="25">
        <f>SUM(E111:E121)</f>
        <v>238109</v>
      </c>
      <c r="F122" s="30"/>
      <c r="G122" s="26">
        <f>SUM(G111:G121)</f>
        <v>255800</v>
      </c>
    </row>
    <row r="123" spans="2:7" ht="12.75">
      <c r="B123" s="21"/>
      <c r="C123" s="21"/>
      <c r="D123" s="21"/>
      <c r="E123" s="21"/>
      <c r="F123" s="33"/>
      <c r="G123" s="23"/>
    </row>
    <row r="124" spans="1:7" ht="12.75">
      <c r="A124" s="16" t="s">
        <v>118</v>
      </c>
      <c r="B124" s="21"/>
      <c r="C124" s="21"/>
      <c r="D124" s="21"/>
      <c r="E124" s="21"/>
      <c r="F124" s="33"/>
      <c r="G124" s="23"/>
    </row>
    <row r="125" spans="1:7" ht="12.75">
      <c r="A125" s="4" t="s">
        <v>119</v>
      </c>
      <c r="B125" s="21">
        <v>88125</v>
      </c>
      <c r="C125" s="21">
        <v>23774</v>
      </c>
      <c r="D125" s="21">
        <v>34765</v>
      </c>
      <c r="E125" s="17">
        <v>71560</v>
      </c>
      <c r="F125" s="18"/>
      <c r="G125" s="23">
        <v>45670</v>
      </c>
    </row>
    <row r="126" spans="1:7" ht="12.75">
      <c r="A126" s="4" t="s">
        <v>120</v>
      </c>
      <c r="B126" s="21">
        <v>70502</v>
      </c>
      <c r="C126" s="21">
        <v>44929</v>
      </c>
      <c r="D126" s="21">
        <v>52114</v>
      </c>
      <c r="E126" s="17">
        <v>61003</v>
      </c>
      <c r="F126" s="18"/>
      <c r="G126" s="23">
        <v>88380</v>
      </c>
    </row>
    <row r="127" spans="1:7" ht="12.75">
      <c r="A127" s="4" t="s">
        <v>121</v>
      </c>
      <c r="B127" s="21">
        <v>52426</v>
      </c>
      <c r="C127" s="21">
        <v>49081</v>
      </c>
      <c r="D127" s="21">
        <v>29299</v>
      </c>
      <c r="E127" s="17">
        <v>61855</v>
      </c>
      <c r="F127" s="18"/>
      <c r="G127" s="23">
        <v>11000</v>
      </c>
    </row>
    <row r="128" spans="1:7" ht="12.75">
      <c r="A128" s="4" t="s">
        <v>122</v>
      </c>
      <c r="B128" s="21"/>
      <c r="C128" s="21"/>
      <c r="D128" s="21"/>
      <c r="E128" s="17">
        <v>7558</v>
      </c>
      <c r="F128" s="18"/>
      <c r="G128" s="23">
        <v>4500</v>
      </c>
    </row>
    <row r="129" spans="1:7" ht="12.75">
      <c r="A129" s="4" t="s">
        <v>123</v>
      </c>
      <c r="B129" s="21">
        <v>25925</v>
      </c>
      <c r="C129" s="21">
        <v>18180</v>
      </c>
      <c r="D129" s="21">
        <v>24100</v>
      </c>
      <c r="E129" s="17">
        <v>16043</v>
      </c>
      <c r="F129" s="18"/>
      <c r="G129" s="23">
        <f>31175-1</f>
        <v>31174</v>
      </c>
    </row>
    <row r="130" spans="1:7" ht="12.75">
      <c r="A130" s="4" t="s">
        <v>124</v>
      </c>
      <c r="B130" s="21">
        <v>967269</v>
      </c>
      <c r="C130" s="21">
        <v>714109</v>
      </c>
      <c r="D130" s="21">
        <v>768495</v>
      </c>
      <c r="E130" s="17">
        <v>960118</v>
      </c>
      <c r="F130" s="18"/>
      <c r="G130" s="23">
        <v>1206918</v>
      </c>
    </row>
    <row r="131" spans="1:7" ht="12.75">
      <c r="A131" s="4" t="s">
        <v>136</v>
      </c>
      <c r="B131" s="21"/>
      <c r="C131" s="21"/>
      <c r="D131" s="21"/>
      <c r="E131" s="17"/>
      <c r="F131" s="18"/>
      <c r="G131" s="23">
        <v>5000</v>
      </c>
    </row>
    <row r="132" spans="1:8" ht="12.75">
      <c r="A132" s="24" t="s">
        <v>125</v>
      </c>
      <c r="B132" s="25">
        <f>SUM(B125:B131)</f>
        <v>1204247</v>
      </c>
      <c r="C132" s="25">
        <f>SUM(C125:C131)</f>
        <v>850073</v>
      </c>
      <c r="D132" s="25">
        <f>SUM(D125:D131)</f>
        <v>908773</v>
      </c>
      <c r="E132" s="25">
        <f>SUM(E125:E131)</f>
        <v>1178137</v>
      </c>
      <c r="F132" s="30"/>
      <c r="G132" s="26">
        <f>SUM(G125:G131)</f>
        <v>1392642</v>
      </c>
      <c r="H132" s="4" t="s">
        <v>8</v>
      </c>
    </row>
    <row r="133" spans="1:7" ht="12.75">
      <c r="A133" s="24"/>
      <c r="B133" s="47"/>
      <c r="C133" s="47"/>
      <c r="D133" s="47"/>
      <c r="E133" s="47"/>
      <c r="F133" s="23"/>
      <c r="G133" s="23"/>
    </row>
    <row r="134" spans="1:7" ht="12.75">
      <c r="A134" s="16" t="s">
        <v>46</v>
      </c>
      <c r="B134" s="47"/>
      <c r="C134" s="47"/>
      <c r="D134" s="47"/>
      <c r="E134" s="47"/>
      <c r="F134" s="23"/>
      <c r="G134" s="23"/>
    </row>
    <row r="135" spans="1:7" ht="12.75">
      <c r="A135" s="4" t="s">
        <v>126</v>
      </c>
      <c r="B135" s="21">
        <f>1451137-468576</f>
        <v>982561</v>
      </c>
      <c r="C135" s="21">
        <v>862146</v>
      </c>
      <c r="D135" s="21">
        <v>791472</v>
      </c>
      <c r="E135" s="48">
        <v>730203</v>
      </c>
      <c r="F135" s="49"/>
      <c r="G135" s="23">
        <v>102960</v>
      </c>
    </row>
    <row r="136" spans="1:7" ht="12.75">
      <c r="A136" s="4" t="s">
        <v>127</v>
      </c>
      <c r="B136" s="21">
        <f>261080-122614</f>
        <v>138466</v>
      </c>
      <c r="C136" s="21">
        <v>140675</v>
      </c>
      <c r="D136" s="21">
        <v>98984</v>
      </c>
      <c r="E136" s="50">
        <v>89909</v>
      </c>
      <c r="F136" s="49"/>
      <c r="G136" s="23">
        <v>110650</v>
      </c>
    </row>
    <row r="137" spans="1:7" ht="12.75">
      <c r="A137" s="24" t="s">
        <v>49</v>
      </c>
      <c r="B137" s="25">
        <f>SUM(B135:B136)</f>
        <v>1121027</v>
      </c>
      <c r="C137" s="25">
        <f>SUM(C135:C136)</f>
        <v>1002821</v>
      </c>
      <c r="D137" s="25">
        <f>SUM(D135:D136)</f>
        <v>890456</v>
      </c>
      <c r="E137" s="25">
        <f>SUM(E135:E136)</f>
        <v>820112</v>
      </c>
      <c r="F137" s="30"/>
      <c r="G137" s="26">
        <f>SUM(G135:G136)</f>
        <v>213610</v>
      </c>
    </row>
    <row r="138" spans="2:7" ht="12.75">
      <c r="B138" s="21"/>
      <c r="C138" s="21"/>
      <c r="D138" s="21"/>
      <c r="E138" s="21"/>
      <c r="F138" s="33"/>
      <c r="G138" s="23"/>
    </row>
    <row r="139" spans="1:7" ht="12.75">
      <c r="A139" s="32" t="s">
        <v>128</v>
      </c>
      <c r="B139" s="25">
        <f>B52+B73+B88+B108+B122+B132+B137+B95+B78</f>
        <v>3886637</v>
      </c>
      <c r="C139" s="25">
        <f>C52+C73+C88+C108+C122+C132+C137+C95+C78</f>
        <v>3224505</v>
      </c>
      <c r="D139" s="25">
        <f>D52+D73+D88+D108+D122+D132+D137+D95+D78</f>
        <v>3383842</v>
      </c>
      <c r="E139" s="25">
        <f>E52+E73+E88+E108+E122+E132+E137+E95+E78</f>
        <v>4044432</v>
      </c>
      <c r="F139" s="26"/>
      <c r="G139" s="26">
        <f>G52+G73+G88+G108+G122+G132+G137+G95+G78</f>
        <v>3679657</v>
      </c>
    </row>
    <row r="140" spans="2:7" ht="12.75">
      <c r="B140" s="21"/>
      <c r="C140" s="21"/>
      <c r="D140" s="21"/>
      <c r="E140" s="21"/>
      <c r="F140" s="33"/>
      <c r="G140" s="23"/>
    </row>
    <row r="141" spans="1:7" ht="13.5" thickBot="1">
      <c r="A141" s="51" t="s">
        <v>129</v>
      </c>
      <c r="B141" s="52">
        <f>B47-B139</f>
        <v>164934</v>
      </c>
      <c r="C141" s="52">
        <f>C47-C139</f>
        <v>7667</v>
      </c>
      <c r="D141" s="52">
        <f>D47-D139</f>
        <v>-571095</v>
      </c>
      <c r="E141" s="52">
        <f>E47-E139</f>
        <v>-974739</v>
      </c>
      <c r="F141" s="53"/>
      <c r="G141" s="53">
        <f>G47-G139</f>
        <v>-408705.5</v>
      </c>
    </row>
    <row r="142" spans="1:7" ht="13.5" thickTop="1">
      <c r="A142" s="4" t="s">
        <v>130</v>
      </c>
      <c r="E142" s="54">
        <v>315000</v>
      </c>
      <c r="F142" s="54"/>
      <c r="G142" s="55"/>
    </row>
    <row r="143" spans="1:7" ht="13.5" thickBot="1">
      <c r="A143" s="4" t="s">
        <v>131</v>
      </c>
      <c r="E143" s="56">
        <f>+E141+E142</f>
        <v>-659739</v>
      </c>
      <c r="F143" s="57"/>
      <c r="G143" s="55"/>
    </row>
    <row r="144" ht="13.5" thickTop="1">
      <c r="G144" s="55"/>
    </row>
    <row r="145" spans="1:7" ht="12.75">
      <c r="A145" s="24" t="s">
        <v>8</v>
      </c>
      <c r="B145" s="58"/>
      <c r="C145" s="58"/>
      <c r="D145" s="58"/>
      <c r="E145" s="58"/>
      <c r="F145" s="58"/>
      <c r="G145" s="58"/>
    </row>
    <row r="146" spans="1:7" ht="12.75">
      <c r="A146" s="59" t="s">
        <v>132</v>
      </c>
      <c r="B146" s="60"/>
      <c r="C146" s="60"/>
      <c r="D146" s="60"/>
      <c r="E146" s="60"/>
      <c r="F146" s="60"/>
      <c r="G146" s="61"/>
    </row>
    <row r="147" spans="1:7" ht="12.75">
      <c r="A147" s="62" t="s">
        <v>133</v>
      </c>
      <c r="B147" s="63">
        <f>+B43-B135</f>
        <v>478789</v>
      </c>
      <c r="C147" s="63">
        <f>+C43-C135</f>
        <v>573046</v>
      </c>
      <c r="D147" s="63">
        <f>+D43-D135</f>
        <v>281304</v>
      </c>
      <c r="E147" s="63">
        <f>+E43-E135</f>
        <v>-26504</v>
      </c>
      <c r="F147" s="64"/>
      <c r="G147" s="65">
        <f>+G43-G135</f>
        <v>188862</v>
      </c>
    </row>
    <row r="148" spans="1:7" ht="12.75">
      <c r="A148" s="66"/>
      <c r="B148" s="67"/>
      <c r="C148" s="67"/>
      <c r="D148" s="67"/>
      <c r="E148" s="67"/>
      <c r="F148" s="67"/>
      <c r="G148" s="68"/>
    </row>
    <row r="149" ht="12.75">
      <c r="G149" s="55"/>
    </row>
    <row r="150" spans="5:7" ht="12.75">
      <c r="E150" s="69"/>
      <c r="F150" s="69"/>
      <c r="G150" s="55"/>
    </row>
    <row r="151" spans="5:7" ht="12.75">
      <c r="E151" s="70"/>
      <c r="F151" s="70"/>
      <c r="G151" s="55"/>
    </row>
    <row r="152" ht="12.75">
      <c r="G152" s="55"/>
    </row>
    <row r="153" ht="12.75">
      <c r="G153" s="55"/>
    </row>
    <row r="154" spans="5:7" ht="12.75">
      <c r="E154" s="71"/>
      <c r="F154" s="71"/>
      <c r="G154" s="55"/>
    </row>
    <row r="155" ht="12.75">
      <c r="G155" s="55"/>
    </row>
    <row r="156" ht="12.75">
      <c r="G156" s="55"/>
    </row>
    <row r="157" ht="12.75">
      <c r="G157" s="55"/>
    </row>
    <row r="158" ht="12.75">
      <c r="G158" s="55"/>
    </row>
    <row r="159" ht="12.75">
      <c r="G159" s="55"/>
    </row>
    <row r="160" ht="12.75">
      <c r="G160" s="55"/>
    </row>
    <row r="161" ht="12.75">
      <c r="G161" s="55"/>
    </row>
    <row r="162" ht="12.75">
      <c r="G162" s="55"/>
    </row>
    <row r="163" ht="12.75">
      <c r="G163" s="55"/>
    </row>
    <row r="164" ht="12.75">
      <c r="G164" s="55"/>
    </row>
    <row r="165" ht="12.75">
      <c r="G165" s="55"/>
    </row>
    <row r="166" ht="12.75">
      <c r="G166" s="55"/>
    </row>
    <row r="167" ht="12.75">
      <c r="G167" s="55"/>
    </row>
    <row r="168" ht="12.75">
      <c r="G168" s="55"/>
    </row>
    <row r="169" ht="12.75">
      <c r="G169" s="55"/>
    </row>
    <row r="170" ht="12.75">
      <c r="G170" s="55"/>
    </row>
    <row r="171" ht="12.75">
      <c r="G171" s="55"/>
    </row>
    <row r="172" ht="12.75">
      <c r="G172" s="55"/>
    </row>
  </sheetData>
  <mergeCells count="4">
    <mergeCell ref="A1:G1"/>
    <mergeCell ref="A2:G2"/>
    <mergeCell ref="A3:G3"/>
    <mergeCell ref="A4:G4"/>
  </mergeCells>
  <printOptions horizontalCentered="1"/>
  <pageMargins left="0.25" right="0.25" top="0.15" bottom="0.15" header="0.5" footer="0.5"/>
  <pageSetup horizontalDpi="600" verticalDpi="600" orientation="portrait" paperSize="5" scale="85" r:id="rId2"/>
  <headerFooter alignWithMargins="0">
    <oddFooter>&amp;C&amp;P
&amp;D</oddFooter>
  </headerFooter>
  <rowBreaks count="1" manualBreakCount="1">
    <brk id="8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11" sqref="I11"/>
    </sheetView>
  </sheetViews>
  <sheetFormatPr defaultColWidth="9.140625" defaultRowHeight="12.75"/>
  <cols>
    <col min="4" max="4" width="20.00390625" style="0" customWidth="1"/>
    <col min="6" max="6" width="12.7109375" style="0" customWidth="1"/>
  </cols>
  <sheetData>
    <row r="1" spans="1:8" ht="18">
      <c r="A1" s="82" t="s">
        <v>4</v>
      </c>
      <c r="B1" s="82"/>
      <c r="C1" s="82"/>
      <c r="D1" s="82"/>
      <c r="E1" s="82"/>
      <c r="F1" s="82"/>
      <c r="G1" s="82"/>
      <c r="H1" s="82"/>
    </row>
    <row r="2" spans="1:8" ht="12.75">
      <c r="A2" s="85" t="s">
        <v>3</v>
      </c>
      <c r="B2" s="85"/>
      <c r="C2" s="85"/>
      <c r="D2" s="85"/>
      <c r="E2" s="85"/>
      <c r="F2" s="85"/>
      <c r="G2" s="85"/>
      <c r="H2" s="85"/>
    </row>
    <row r="3" spans="1:8" ht="12.75">
      <c r="A3" s="85" t="s">
        <v>155</v>
      </c>
      <c r="B3" s="85"/>
      <c r="C3" s="85"/>
      <c r="D3" s="85"/>
      <c r="E3" s="85"/>
      <c r="F3" s="85"/>
      <c r="G3" s="85"/>
      <c r="H3" s="85"/>
    </row>
    <row r="4" spans="1:8" ht="12.75">
      <c r="A4" s="85" t="s">
        <v>156</v>
      </c>
      <c r="B4" s="85"/>
      <c r="C4" s="85"/>
      <c r="D4" s="85"/>
      <c r="E4" s="85"/>
      <c r="F4" s="85"/>
      <c r="G4" s="85"/>
      <c r="H4" s="85"/>
    </row>
    <row r="5" spans="1:8" ht="12.75">
      <c r="A5" s="85" t="s">
        <v>157</v>
      </c>
      <c r="B5" s="85"/>
      <c r="C5" s="85"/>
      <c r="D5" s="85"/>
      <c r="E5" s="85"/>
      <c r="F5" s="85"/>
      <c r="G5" s="85"/>
      <c r="H5" s="85"/>
    </row>
    <row r="8" ht="12.75">
      <c r="F8" s="72"/>
    </row>
    <row r="9" spans="1:6" ht="12.75">
      <c r="A9" s="1" t="s">
        <v>158</v>
      </c>
      <c r="B9" s="1"/>
      <c r="C9" s="1"/>
      <c r="D9" s="1"/>
      <c r="E9" s="1"/>
      <c r="F9" s="76">
        <v>135878</v>
      </c>
    </row>
    <row r="10" ht="12.75">
      <c r="F10" s="72"/>
    </row>
    <row r="11" spans="1:6" ht="12.75">
      <c r="A11" t="s">
        <v>159</v>
      </c>
      <c r="F11" s="72">
        <v>0</v>
      </c>
    </row>
    <row r="12" spans="1:6" ht="12.75">
      <c r="A12" t="s">
        <v>160</v>
      </c>
      <c r="F12" s="72">
        <v>0</v>
      </c>
    </row>
    <row r="13" spans="1:6" ht="12.75">
      <c r="A13" t="s">
        <v>161</v>
      </c>
      <c r="D13" t="s">
        <v>162</v>
      </c>
      <c r="F13" s="72">
        <v>-24796</v>
      </c>
    </row>
    <row r="14" spans="4:6" ht="12.75">
      <c r="D14" t="s">
        <v>163</v>
      </c>
      <c r="F14" s="72">
        <v>-32205</v>
      </c>
    </row>
    <row r="15" spans="4:6" ht="12.75">
      <c r="D15" t="s">
        <v>164</v>
      </c>
      <c r="F15" s="72">
        <v>-68585</v>
      </c>
    </row>
    <row r="16" spans="4:6" ht="12.75">
      <c r="D16" t="s">
        <v>165</v>
      </c>
      <c r="F16" s="72">
        <v>-4524</v>
      </c>
    </row>
    <row r="17" spans="1:6" ht="12.75">
      <c r="A17" t="s">
        <v>166</v>
      </c>
      <c r="F17" s="72">
        <v>0</v>
      </c>
    </row>
    <row r="18" ht="12.75">
      <c r="F18" s="72"/>
    </row>
    <row r="19" spans="1:6" ht="12.75">
      <c r="A19" s="1" t="s">
        <v>167</v>
      </c>
      <c r="B19" s="1"/>
      <c r="C19" s="1"/>
      <c r="D19" s="1"/>
      <c r="E19" s="1"/>
      <c r="F19" s="76">
        <f>SUM(F9:F18)</f>
        <v>5768</v>
      </c>
    </row>
    <row r="20" ht="12.75">
      <c r="F20" s="72"/>
    </row>
    <row r="21" spans="1:6" ht="12.75">
      <c r="A21" t="s">
        <v>159</v>
      </c>
      <c r="F21" s="72">
        <v>0</v>
      </c>
    </row>
    <row r="22" spans="1:6" ht="12.75">
      <c r="A22" t="s">
        <v>160</v>
      </c>
      <c r="F22" s="72">
        <v>0</v>
      </c>
    </row>
    <row r="23" spans="1:6" ht="12.75">
      <c r="A23" t="s">
        <v>168</v>
      </c>
      <c r="F23" s="72">
        <v>0</v>
      </c>
    </row>
    <row r="24" ht="12.75">
      <c r="F24" s="72"/>
    </row>
    <row r="25" spans="1:6" ht="12.75">
      <c r="A25" s="1" t="s">
        <v>169</v>
      </c>
      <c r="B25" s="1"/>
      <c r="C25" s="1"/>
      <c r="D25" s="1"/>
      <c r="E25" s="1"/>
      <c r="F25" s="75">
        <f>SUM(F19:F24)</f>
        <v>5768</v>
      </c>
    </row>
    <row r="26" ht="12.75">
      <c r="F26" s="72"/>
    </row>
    <row r="27" ht="12.75">
      <c r="F27" s="72"/>
    </row>
    <row r="28" ht="12.75">
      <c r="F28" s="72"/>
    </row>
    <row r="29" ht="12.75">
      <c r="F29" s="72"/>
    </row>
    <row r="30" ht="12.75">
      <c r="F30" s="72"/>
    </row>
    <row r="31" ht="12.75">
      <c r="F31" s="72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bjustice</dc:creator>
  <cp:keywords/>
  <dc:description/>
  <cp:lastModifiedBy>saunders</cp:lastModifiedBy>
  <cp:lastPrinted>2003-12-18T21:26:00Z</cp:lastPrinted>
  <dcterms:created xsi:type="dcterms:W3CDTF">2003-12-16T16:37:19Z</dcterms:created>
  <dcterms:modified xsi:type="dcterms:W3CDTF">2004-02-03T13:14:49Z</dcterms:modified>
  <cp:category/>
  <cp:version/>
  <cp:contentType/>
  <cp:contentStatus/>
</cp:coreProperties>
</file>