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85" windowWidth="15480" windowHeight="11640" tabRatio="680" activeTab="0"/>
  </bookViews>
  <sheets>
    <sheet name="5-year budget 041108.1" sheetId="1" r:id="rId1"/>
    <sheet name="5-year budget 041108.2" sheetId="2" r:id="rId2"/>
    <sheet name="5-year budget 111508 final" sheetId="3" r:id="rId3"/>
    <sheet name="5-year budget 111907" sheetId="4" r:id="rId4"/>
    <sheet name="5-year budget 031207" sheetId="5" r:id="rId5"/>
    <sheet name="Proforma FY08" sheetId="6" r:id="rId6"/>
    <sheet name="Inc &amp; CrCE Dec 05" sheetId="7" r:id="rId7"/>
  </sheets>
  <definedNames>
    <definedName name="_xlnm.Print_Area" localSheetId="4">'5-year budget 031207'!$A$1:$G$65</definedName>
    <definedName name="_xlnm.Print_Area" localSheetId="0">'5-year budget 041108.1'!$A$1:$G$67</definedName>
    <definedName name="_xlnm.Print_Area" localSheetId="1">'5-year budget 041108.2'!$A$1:$G$67</definedName>
    <definedName name="_xlnm.Print_Area" localSheetId="2">'5-year budget 111508 final'!$A$1:$G$67</definedName>
    <definedName name="_xlnm.Print_Area" localSheetId="3">'5-year budget 111907'!$A$1:$G$67</definedName>
    <definedName name="_xlnm.Print_Area" localSheetId="6">'Inc &amp; CrCE Dec 05'!$A$1:$E$62</definedName>
    <definedName name="_xlnm.Print_Area" localSheetId="5">'Proforma FY08'!$A$1:$E$60</definedName>
  </definedNames>
  <calcPr fullCalcOnLoad="1"/>
</workbook>
</file>

<file path=xl/sharedStrings.xml><?xml version="1.0" encoding="utf-8"?>
<sst xmlns="http://schemas.openxmlformats.org/spreadsheetml/2006/main" count="514" uniqueCount="105">
  <si>
    <t xml:space="preserve">Note: This proforma pre-dates the 11/19/07 proforma but was circulated </t>
  </si>
  <si>
    <t>by Seigo Nakao is the final official version.</t>
  </si>
  <si>
    <t>Proforma Budget</t>
  </si>
  <si>
    <t>Total FYES</t>
  </si>
  <si>
    <t xml:space="preserve">   Undergraduate (cr.÷30)</t>
  </si>
  <si>
    <t xml:space="preserve">   Graduate (cr.÷24)</t>
  </si>
  <si>
    <t xml:space="preserve">   Doctoral (cr.÷16)</t>
  </si>
  <si>
    <t>Date: 10/11/07 (rev. 11/15/08)</t>
  </si>
  <si>
    <t>Total Credit Hours</t>
  </si>
  <si>
    <t>Compensation</t>
  </si>
  <si>
    <t>Total Compensation</t>
  </si>
  <si>
    <t>Rate</t>
  </si>
  <si>
    <t xml:space="preserve">Amt </t>
  </si>
  <si>
    <t>Fringe Benefit Table</t>
  </si>
  <si>
    <t>Total Salaries/Wages</t>
  </si>
  <si>
    <t>Date: 10/11/07 (rev. 11/19/07)</t>
  </si>
  <si>
    <t xml:space="preserve">   Graduate Assistant Stipends</t>
  </si>
  <si>
    <t>Total</t>
  </si>
  <si>
    <t>Net (Spending Authority less Expenses)</t>
  </si>
  <si>
    <t>Five-Year Budget: 2008-09 to 2012-13</t>
  </si>
  <si>
    <t>Program Inception: Fall 2008</t>
  </si>
  <si>
    <t>Media subscriptions/connections</t>
  </si>
  <si>
    <t xml:space="preserve">   Wages (language lab director)</t>
  </si>
  <si>
    <t>Seigo</t>
  </si>
  <si>
    <t>Stephen</t>
  </si>
  <si>
    <t>New FT 1</t>
  </si>
  <si>
    <t>New FT 2</t>
  </si>
  <si>
    <t>New FT 3</t>
  </si>
  <si>
    <t>Cultural events</t>
  </si>
  <si>
    <t>Average credits per year per major</t>
  </si>
  <si>
    <t>Program: Major in Japanese</t>
  </si>
  <si>
    <t>Program Inception: Fall 2007?</t>
  </si>
  <si>
    <t>Five-Year Budget: 2007-08 to 2011-12</t>
  </si>
  <si>
    <t>Date: 3/12/07</t>
  </si>
  <si>
    <t>Facilities Rental ($200/cr)</t>
  </si>
  <si>
    <t>Date: 10/11/07 (rev. 4/23/08)</t>
  </si>
  <si>
    <t xml:space="preserve">   Part-time Faculty ($4,108/section)</t>
  </si>
  <si>
    <t>Proforma Budget    Date:</t>
  </si>
  <si>
    <t>Fund: tba</t>
  </si>
  <si>
    <t>Year 1</t>
  </si>
  <si>
    <t>Year 2</t>
  </si>
  <si>
    <t>Year 3</t>
  </si>
  <si>
    <t>Year 4</t>
  </si>
  <si>
    <t>Year 5</t>
  </si>
  <si>
    <t>Spending Authority (73% of revenue)</t>
  </si>
  <si>
    <t>Net (Revenue less Expenses)</t>
  </si>
  <si>
    <t>Planning Rate</t>
  </si>
  <si>
    <t>Ratio (max = 73%)</t>
  </si>
  <si>
    <t xml:space="preserve">   Undergraduate (lower)</t>
  </si>
  <si>
    <t xml:space="preserve">   Undergraduate (upper)</t>
  </si>
  <si>
    <t>Add one full-time faculty in year 5.</t>
  </si>
  <si>
    <t xml:space="preserve">   Part-time Faculty ($4,244/section)</t>
  </si>
  <si>
    <t>Add one part-time faculty (5 sections) in year 5.</t>
  </si>
  <si>
    <t xml:space="preserve">   Faculty Inload Replacements ($4,000/section)</t>
  </si>
  <si>
    <t>Net</t>
  </si>
  <si>
    <t>Date</t>
  </si>
  <si>
    <t>Other</t>
  </si>
  <si>
    <t>[Program Name] (New Program)</t>
  </si>
  <si>
    <t xml:space="preserve">Program Inception: </t>
  </si>
  <si>
    <t xml:space="preserve">Fund: </t>
  </si>
  <si>
    <t>Fiscal Year: xxxx-xx (Year x of Program)</t>
  </si>
  <si>
    <t>[Program Name] (Incentive)</t>
  </si>
  <si>
    <t>Mid Year</t>
  </si>
  <si>
    <t>Estimate</t>
  </si>
  <si>
    <t>Final</t>
  </si>
  <si>
    <t>Reconciliation</t>
  </si>
  <si>
    <t>Budget</t>
  </si>
  <si>
    <t>Request</t>
  </si>
  <si>
    <t>Revenue Variables:</t>
  </si>
  <si>
    <t>Headcount</t>
  </si>
  <si>
    <t xml:space="preserve">   Undergraduate</t>
  </si>
  <si>
    <t xml:space="preserve">   Graduate</t>
  </si>
  <si>
    <t>Tuition Rate Per Credit Hour</t>
  </si>
  <si>
    <t>Revenue</t>
  </si>
  <si>
    <t>Tuition</t>
  </si>
  <si>
    <t>Total Revenue</t>
  </si>
  <si>
    <t>Salaries/Wages</t>
  </si>
  <si>
    <t xml:space="preserve">   Faculty Inload (Replacement Costs)</t>
  </si>
  <si>
    <t xml:space="preserve">   Faculty Overload</t>
  </si>
  <si>
    <t xml:space="preserve">   Part-time Faculty</t>
  </si>
  <si>
    <t xml:space="preserve">   Administrative</t>
  </si>
  <si>
    <t xml:space="preserve">   Clerical</t>
  </si>
  <si>
    <t xml:space="preserve">   Wages</t>
  </si>
  <si>
    <t>Date: 10/11/07 (rev. 4/11/08)</t>
  </si>
  <si>
    <t xml:space="preserve">   Visiting Faculty</t>
  </si>
  <si>
    <t xml:space="preserve">   Student</t>
  </si>
  <si>
    <t xml:space="preserve">   Out of Classification</t>
  </si>
  <si>
    <t xml:space="preserve">   Overtime</t>
  </si>
  <si>
    <t>Fringe Benefits</t>
  </si>
  <si>
    <t>Operating Expenses</t>
  </si>
  <si>
    <t>Supplies and Services</t>
  </si>
  <si>
    <t>Travel</t>
  </si>
  <si>
    <t>Telephone</t>
  </si>
  <si>
    <t>Equipment</t>
  </si>
  <si>
    <t>Total Operating Expenses</t>
  </si>
  <si>
    <t>Total Expenses</t>
  </si>
  <si>
    <t>Net Income/Loss</t>
  </si>
  <si>
    <t xml:space="preserve">   Faculty Salaries</t>
  </si>
  <si>
    <t>Graduate Assistant Tuition</t>
  </si>
  <si>
    <t xml:space="preserve">   Administrative - IC</t>
  </si>
  <si>
    <t>Library</t>
  </si>
  <si>
    <t xml:space="preserve"> </t>
  </si>
  <si>
    <t xml:space="preserve">   Undergraduate (composite)</t>
  </si>
  <si>
    <t>Acct.</t>
  </si>
  <si>
    <t>College of Arts and Sciences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</si>
</sst>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_);_(&quot;$&quot;* \(#,##0.000\);_(&quot;$&quot;* &quot;-&quot;?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/dd/yy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</numFmts>
  <fonts count="43">
    <font>
      <sz val="10"/>
      <name val="Arial"/>
      <family val="0"/>
    </font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8"/>
      <name val="Arial"/>
      <family val="0"/>
    </font>
    <font>
      <u val="single"/>
      <sz val="10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2" fillId="33" borderId="10" xfId="0" applyFont="1" applyFill="1" applyBorder="1" applyAlignment="1">
      <alignment/>
    </xf>
    <xf numFmtId="44" fontId="2" fillId="33" borderId="10" xfId="44" applyFont="1" applyFill="1" applyBorder="1" applyAlignment="1">
      <alignment/>
    </xf>
    <xf numFmtId="0" fontId="1" fillId="0" borderId="11" xfId="0" applyFont="1" applyBorder="1" applyAlignment="1">
      <alignment/>
    </xf>
    <xf numFmtId="44" fontId="1" fillId="33" borderId="10" xfId="44" applyFont="1" applyFill="1" applyBorder="1" applyAlignment="1">
      <alignment/>
    </xf>
    <xf numFmtId="0" fontId="2" fillId="0" borderId="0" xfId="0" applyFont="1" applyAlignment="1">
      <alignment horizontal="centerContinuous"/>
    </xf>
    <xf numFmtId="2" fontId="2" fillId="33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44" fontId="1" fillId="0" borderId="0" xfId="0" applyNumberFormat="1" applyFont="1" applyBorder="1" applyAlignment="1">
      <alignment horizontal="right"/>
    </xf>
    <xf numFmtId="44" fontId="1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4" fontId="1" fillId="0" borderId="10" xfId="44" applyFont="1" applyFill="1" applyBorder="1" applyAlignment="1">
      <alignment/>
    </xf>
    <xf numFmtId="0" fontId="1" fillId="0" borderId="18" xfId="0" applyFont="1" applyBorder="1" applyAlignment="1">
      <alignment/>
    </xf>
    <xf numFmtId="44" fontId="1" fillId="0" borderId="18" xfId="44" applyFont="1" applyBorder="1" applyAlignment="1">
      <alignment/>
    </xf>
    <xf numFmtId="0" fontId="2" fillId="33" borderId="19" xfId="0" applyFont="1" applyFill="1" applyBorder="1" applyAlignment="1">
      <alignment/>
    </xf>
    <xf numFmtId="44" fontId="1" fillId="33" borderId="19" xfId="44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169" fontId="1" fillId="0" borderId="0" xfId="0" applyNumberFormat="1" applyFont="1" applyAlignment="1">
      <alignment horizontal="center"/>
    </xf>
    <xf numFmtId="1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8" fontId="1" fillId="0" borderId="10" xfId="44" applyNumberFormat="1" applyFont="1" applyBorder="1" applyAlignment="1">
      <alignment/>
    </xf>
    <xf numFmtId="168" fontId="1" fillId="33" borderId="10" xfId="44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168" fontId="1" fillId="0" borderId="18" xfId="44" applyNumberFormat="1" applyFont="1" applyBorder="1" applyAlignment="1">
      <alignment/>
    </xf>
    <xf numFmtId="168" fontId="1" fillId="0" borderId="10" xfId="44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68" fontId="2" fillId="33" borderId="10" xfId="44" applyNumberFormat="1" applyFont="1" applyFill="1" applyBorder="1" applyAlignment="1">
      <alignment/>
    </xf>
    <xf numFmtId="168" fontId="1" fillId="33" borderId="19" xfId="44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2" fillId="0" borderId="0" xfId="57" applyFont="1" applyAlignment="1">
      <alignment/>
      <protection/>
    </xf>
    <xf numFmtId="0" fontId="1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 quotePrefix="1">
      <alignment/>
      <protection/>
    </xf>
    <xf numFmtId="169" fontId="1" fillId="0" borderId="0" xfId="57" applyNumberFormat="1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0" fontId="2" fillId="35" borderId="10" xfId="57" applyFont="1" applyFill="1" applyBorder="1">
      <alignment/>
      <protection/>
    </xf>
    <xf numFmtId="0" fontId="2" fillId="33" borderId="10" xfId="57" applyFont="1" applyFill="1" applyBorder="1">
      <alignment/>
      <protection/>
    </xf>
    <xf numFmtId="1" fontId="2" fillId="33" borderId="10" xfId="57" applyNumberFormat="1" applyFont="1" applyFill="1" applyBorder="1">
      <alignment/>
      <protection/>
    </xf>
    <xf numFmtId="0" fontId="2" fillId="0" borderId="10" xfId="57" applyFont="1" applyFill="1" applyBorder="1">
      <alignment/>
      <protection/>
    </xf>
    <xf numFmtId="0" fontId="1" fillId="0" borderId="10" xfId="57" applyFont="1" applyFill="1" applyBorder="1">
      <alignment/>
      <protection/>
    </xf>
    <xf numFmtId="1" fontId="1" fillId="0" borderId="10" xfId="57" applyNumberFormat="1" applyFont="1" applyFill="1" applyBorder="1">
      <alignment/>
      <protection/>
    </xf>
    <xf numFmtId="0" fontId="1" fillId="0" borderId="0" xfId="57" applyFont="1" applyFill="1">
      <alignment/>
      <protection/>
    </xf>
    <xf numFmtId="0" fontId="1" fillId="0" borderId="18" xfId="57" applyFont="1" applyBorder="1">
      <alignment/>
      <protection/>
    </xf>
    <xf numFmtId="2" fontId="2" fillId="33" borderId="10" xfId="57" applyNumberFormat="1" applyFont="1" applyFill="1" applyBorder="1">
      <alignment/>
      <protection/>
    </xf>
    <xf numFmtId="0" fontId="1" fillId="0" borderId="0" xfId="57" applyFont="1" applyBorder="1">
      <alignment/>
      <protection/>
    </xf>
    <xf numFmtId="0" fontId="1" fillId="0" borderId="19" xfId="57" applyFont="1" applyBorder="1">
      <alignment/>
      <protection/>
    </xf>
    <xf numFmtId="2" fontId="1" fillId="0" borderId="19" xfId="57" applyNumberFormat="1" applyFont="1" applyBorder="1">
      <alignment/>
      <protection/>
    </xf>
    <xf numFmtId="2" fontId="1" fillId="0" borderId="10" xfId="57" applyNumberFormat="1" applyFont="1" applyBorder="1">
      <alignment/>
      <protection/>
    </xf>
    <xf numFmtId="44" fontId="1" fillId="0" borderId="10" xfId="44" applyFont="1" applyBorder="1" applyAlignment="1">
      <alignment/>
    </xf>
    <xf numFmtId="0" fontId="1" fillId="34" borderId="10" xfId="57" applyFont="1" applyFill="1" applyBorder="1">
      <alignment/>
      <protection/>
    </xf>
    <xf numFmtId="0" fontId="2" fillId="34" borderId="10" xfId="57" applyFont="1" applyFill="1" applyBorder="1" applyAlignment="1">
      <alignment horizontal="center"/>
      <protection/>
    </xf>
    <xf numFmtId="168" fontId="1" fillId="0" borderId="10" xfId="44" applyNumberFormat="1" applyFont="1" applyBorder="1" applyAlignment="1">
      <alignment/>
    </xf>
    <xf numFmtId="168" fontId="1" fillId="33" borderId="10" xfId="44" applyNumberFormat="1" applyFont="1" applyFill="1" applyBorder="1" applyAlignment="1">
      <alignment/>
    </xf>
    <xf numFmtId="168" fontId="1" fillId="0" borderId="10" xfId="57" applyNumberFormat="1" applyFont="1" applyBorder="1">
      <alignment/>
      <protection/>
    </xf>
    <xf numFmtId="0" fontId="2" fillId="0" borderId="13" xfId="57" applyFont="1" applyBorder="1">
      <alignment/>
      <protection/>
    </xf>
    <xf numFmtId="0" fontId="1" fillId="0" borderId="12" xfId="57" applyFont="1" applyBorder="1">
      <alignment/>
      <protection/>
    </xf>
    <xf numFmtId="0" fontId="1" fillId="0" borderId="14" xfId="57" applyFont="1" applyBorder="1">
      <alignment/>
      <protection/>
    </xf>
    <xf numFmtId="0" fontId="6" fillId="0" borderId="15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1" fillId="0" borderId="15" xfId="57" applyFont="1" applyBorder="1">
      <alignment/>
      <protection/>
    </xf>
    <xf numFmtId="4" fontId="1" fillId="0" borderId="0" xfId="57" applyNumberFormat="1" applyFont="1" applyBorder="1" applyAlignment="1">
      <alignment horizontal="right"/>
      <protection/>
    </xf>
    <xf numFmtId="4" fontId="1" fillId="0" borderId="16" xfId="57" applyNumberFormat="1" applyFont="1" applyBorder="1" applyAlignment="1">
      <alignment horizontal="right"/>
      <protection/>
    </xf>
    <xf numFmtId="168" fontId="1" fillId="0" borderId="18" xfId="44" applyNumberFormat="1" applyFont="1" applyBorder="1" applyAlignment="1">
      <alignment/>
    </xf>
    <xf numFmtId="168" fontId="1" fillId="0" borderId="10" xfId="44" applyNumberFormat="1" applyFont="1" applyFill="1" applyBorder="1" applyAlignment="1">
      <alignment/>
    </xf>
    <xf numFmtId="0" fontId="3" fillId="0" borderId="0" xfId="57" applyFont="1" applyBorder="1">
      <alignment/>
      <protection/>
    </xf>
    <xf numFmtId="0" fontId="3" fillId="0" borderId="15" xfId="57" applyFont="1" applyBorder="1">
      <alignment/>
      <protection/>
    </xf>
    <xf numFmtId="4" fontId="3" fillId="0" borderId="0" xfId="57" applyNumberFormat="1" applyFont="1" applyBorder="1">
      <alignment/>
      <protection/>
    </xf>
    <xf numFmtId="4" fontId="3" fillId="0" borderId="16" xfId="57" applyNumberFormat="1" applyFont="1" applyBorder="1">
      <alignment/>
      <protection/>
    </xf>
    <xf numFmtId="0" fontId="1" fillId="0" borderId="20" xfId="57" applyFont="1" applyBorder="1" applyAlignment="1">
      <alignment horizontal="center"/>
      <protection/>
    </xf>
    <xf numFmtId="4" fontId="1" fillId="0" borderId="11" xfId="57" applyNumberFormat="1" applyFont="1" applyBorder="1">
      <alignment/>
      <protection/>
    </xf>
    <xf numFmtId="4" fontId="1" fillId="0" borderId="17" xfId="57" applyNumberFormat="1" applyFont="1" applyBorder="1">
      <alignment/>
      <protection/>
    </xf>
    <xf numFmtId="168" fontId="2" fillId="33" borderId="10" xfId="44" applyNumberFormat="1" applyFont="1" applyFill="1" applyBorder="1" applyAlignment="1">
      <alignment/>
    </xf>
    <xf numFmtId="0" fontId="4" fillId="0" borderId="0" xfId="57" applyFont="1" applyBorder="1">
      <alignment/>
      <protection/>
    </xf>
    <xf numFmtId="0" fontId="2" fillId="33" borderId="19" xfId="57" applyFont="1" applyFill="1" applyBorder="1">
      <alignment/>
      <protection/>
    </xf>
    <xf numFmtId="168" fontId="1" fillId="33" borderId="19" xfId="44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endix A Japanese#17EDE0C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41" sqref="G41"/>
    </sheetView>
  </sheetViews>
  <sheetFormatPr defaultColWidth="8.8515625" defaultRowHeight="12.75"/>
  <cols>
    <col min="1" max="1" width="33.7109375" style="63" customWidth="1"/>
    <col min="2" max="2" width="6.7109375" style="63" customWidth="1"/>
    <col min="3" max="7" width="10.7109375" style="63" customWidth="1"/>
    <col min="8" max="8" width="2.28125" style="63" customWidth="1"/>
    <col min="9" max="9" width="6.140625" style="63" customWidth="1"/>
    <col min="10" max="10" width="7.8515625" style="63" customWidth="1"/>
    <col min="11" max="14" width="8.00390625" style="63" bestFit="1" customWidth="1"/>
    <col min="15" max="16384" width="8.8515625" style="63" customWidth="1"/>
  </cols>
  <sheetData>
    <row r="1" spans="1:7" ht="12.75">
      <c r="A1" s="62" t="s">
        <v>104</v>
      </c>
      <c r="B1" s="62"/>
      <c r="C1" s="62"/>
      <c r="D1" s="62"/>
      <c r="E1" s="62"/>
      <c r="F1" s="62"/>
      <c r="G1" s="62"/>
    </row>
    <row r="2" spans="1:7" ht="12" customHeight="1">
      <c r="A2" s="62" t="s">
        <v>30</v>
      </c>
      <c r="B2" s="62"/>
      <c r="C2" s="64"/>
      <c r="D2" s="64"/>
      <c r="E2" s="64"/>
      <c r="F2" s="64"/>
      <c r="G2" s="64"/>
    </row>
    <row r="3" spans="1:7" ht="12.75">
      <c r="A3" s="62" t="s">
        <v>20</v>
      </c>
      <c r="B3" s="62"/>
      <c r="C3" s="64"/>
      <c r="D3" s="64"/>
      <c r="E3" s="64"/>
      <c r="F3" s="64"/>
      <c r="G3" s="64"/>
    </row>
    <row r="4" spans="1:7" ht="12.75">
      <c r="A4" s="62" t="s">
        <v>19</v>
      </c>
      <c r="B4" s="62"/>
      <c r="C4" s="62" t="s">
        <v>50</v>
      </c>
      <c r="D4" s="62"/>
      <c r="E4" s="62"/>
      <c r="F4" s="62"/>
      <c r="G4" s="62"/>
    </row>
    <row r="5" spans="1:2" ht="12.75">
      <c r="A5" s="62" t="s">
        <v>38</v>
      </c>
      <c r="B5" s="62"/>
    </row>
    <row r="6" spans="1:7" ht="12" customHeight="1">
      <c r="A6" s="62" t="s">
        <v>35</v>
      </c>
      <c r="B6" s="62"/>
      <c r="D6" s="62"/>
      <c r="E6" s="62"/>
      <c r="F6" s="62"/>
      <c r="G6" s="62"/>
    </row>
    <row r="7" spans="1:7" ht="12" customHeight="1">
      <c r="A7" s="65"/>
      <c r="B7" s="62"/>
      <c r="C7" s="66"/>
      <c r="D7" s="62"/>
      <c r="E7" s="62"/>
      <c r="F7" s="62"/>
      <c r="G7" s="62"/>
    </row>
    <row r="8" spans="3:7" ht="12.75">
      <c r="C8" s="67" t="s">
        <v>66</v>
      </c>
      <c r="D8" s="67" t="s">
        <v>66</v>
      </c>
      <c r="E8" s="67" t="s">
        <v>66</v>
      </c>
      <c r="F8" s="67" t="s">
        <v>66</v>
      </c>
      <c r="G8" s="67" t="s">
        <v>66</v>
      </c>
    </row>
    <row r="9" spans="2:7" ht="12.75">
      <c r="B9" s="67" t="s">
        <v>103</v>
      </c>
      <c r="C9" s="67" t="s">
        <v>39</v>
      </c>
      <c r="D9" s="67" t="s">
        <v>40</v>
      </c>
      <c r="E9" s="67" t="s">
        <v>41</v>
      </c>
      <c r="F9" s="67" t="s">
        <v>42</v>
      </c>
      <c r="G9" s="67" t="s">
        <v>43</v>
      </c>
    </row>
    <row r="10" spans="1:7" ht="12.75">
      <c r="A10" s="68" t="s">
        <v>68</v>
      </c>
      <c r="B10" s="68"/>
      <c r="C10" s="69"/>
      <c r="D10" s="69"/>
      <c r="E10" s="69"/>
      <c r="F10" s="69"/>
      <c r="G10" s="69"/>
    </row>
    <row r="11" spans="1:7" ht="12.75">
      <c r="A11" s="70" t="s">
        <v>69</v>
      </c>
      <c r="B11" s="70"/>
      <c r="C11" s="70">
        <v>7</v>
      </c>
      <c r="D11" s="70">
        <v>15</v>
      </c>
      <c r="E11" s="70">
        <v>20</v>
      </c>
      <c r="F11" s="70">
        <v>25</v>
      </c>
      <c r="G11" s="70">
        <v>25</v>
      </c>
    </row>
    <row r="12" spans="1:7" ht="12.75">
      <c r="A12" s="69"/>
      <c r="B12" s="69"/>
      <c r="C12" s="69"/>
      <c r="D12" s="69"/>
      <c r="E12" s="69"/>
      <c r="F12" s="69"/>
      <c r="G12" s="69"/>
    </row>
    <row r="13" spans="1:7" ht="12.75">
      <c r="A13" s="70" t="s">
        <v>29</v>
      </c>
      <c r="B13" s="70"/>
      <c r="C13" s="70">
        <v>30</v>
      </c>
      <c r="D13" s="70">
        <v>30</v>
      </c>
      <c r="E13" s="70">
        <v>30</v>
      </c>
      <c r="F13" s="70">
        <v>30</v>
      </c>
      <c r="G13" s="70">
        <v>30</v>
      </c>
    </row>
    <row r="14" spans="1:7" ht="12.75">
      <c r="A14" s="69"/>
      <c r="B14" s="69"/>
      <c r="C14" s="69"/>
      <c r="D14" s="69"/>
      <c r="E14" s="69"/>
      <c r="F14" s="69"/>
      <c r="G14" s="69"/>
    </row>
    <row r="15" spans="1:7" ht="12.75">
      <c r="A15" s="71" t="s">
        <v>8</v>
      </c>
      <c r="B15" s="71"/>
      <c r="C15" s="71">
        <f>C16+C18+C17</f>
        <v>210</v>
      </c>
      <c r="D15" s="71">
        <f>D16+D18+D17</f>
        <v>450</v>
      </c>
      <c r="E15" s="72">
        <f>E16+E18+E17</f>
        <v>600</v>
      </c>
      <c r="F15" s="71">
        <f>F16+F18+F17</f>
        <v>750</v>
      </c>
      <c r="G15" s="72">
        <f>G16+G18+G17</f>
        <v>750</v>
      </c>
    </row>
    <row r="16" spans="1:7" s="76" customFormat="1" ht="12.75">
      <c r="A16" s="69" t="s">
        <v>48</v>
      </c>
      <c r="B16" s="73"/>
      <c r="C16" s="74"/>
      <c r="D16" s="74"/>
      <c r="E16" s="75"/>
      <c r="F16" s="75"/>
      <c r="G16" s="75"/>
    </row>
    <row r="17" spans="1:7" ht="12.75">
      <c r="A17" s="69" t="s">
        <v>49</v>
      </c>
      <c r="B17" s="69"/>
      <c r="C17" s="69">
        <f>C11*C13</f>
        <v>210</v>
      </c>
      <c r="D17" s="69">
        <f>D11*D13</f>
        <v>450</v>
      </c>
      <c r="E17" s="69">
        <f>E11*E13</f>
        <v>600</v>
      </c>
      <c r="F17" s="69">
        <f>F11*F13</f>
        <v>750</v>
      </c>
      <c r="G17" s="69">
        <f>G11*G13</f>
        <v>750</v>
      </c>
    </row>
    <row r="18" spans="1:7" ht="12.75">
      <c r="A18" s="69" t="s">
        <v>71</v>
      </c>
      <c r="B18" s="69"/>
      <c r="C18" s="69"/>
      <c r="D18" s="69"/>
      <c r="E18" s="69"/>
      <c r="F18" s="69"/>
      <c r="G18" s="69"/>
    </row>
    <row r="19" spans="1:7" ht="12.75">
      <c r="A19" s="77"/>
      <c r="B19" s="77"/>
      <c r="C19" s="77"/>
      <c r="D19" s="77"/>
      <c r="E19" s="77"/>
      <c r="F19" s="77"/>
      <c r="G19" s="77"/>
    </row>
    <row r="20" spans="1:7" s="79" customFormat="1" ht="12.75">
      <c r="A20" s="71" t="s">
        <v>3</v>
      </c>
      <c r="B20" s="71"/>
      <c r="C20" s="78">
        <f>C21+C22+C23</f>
        <v>7</v>
      </c>
      <c r="D20" s="78">
        <f>D21+D22+D23</f>
        <v>15</v>
      </c>
      <c r="E20" s="78">
        <f>E21+E22+E23</f>
        <v>20</v>
      </c>
      <c r="F20" s="78">
        <f>F21+F22+F23</f>
        <v>25</v>
      </c>
      <c r="G20" s="78">
        <f>G21+G22+G23</f>
        <v>25</v>
      </c>
    </row>
    <row r="21" spans="1:7" s="79" customFormat="1" ht="12.75">
      <c r="A21" s="80" t="s">
        <v>4</v>
      </c>
      <c r="B21" s="80"/>
      <c r="C21" s="81">
        <f>(C16+C17)/30</f>
        <v>7</v>
      </c>
      <c r="D21" s="81">
        <f>(D16+D17)/30</f>
        <v>15</v>
      </c>
      <c r="E21" s="81">
        <f>(E16+E17)/30</f>
        <v>20</v>
      </c>
      <c r="F21" s="81">
        <f>(F16+F17)/30</f>
        <v>25</v>
      </c>
      <c r="G21" s="81">
        <f>(G16+G17)/30</f>
        <v>25</v>
      </c>
    </row>
    <row r="22" spans="1:7" s="79" customFormat="1" ht="12.75">
      <c r="A22" s="69" t="s">
        <v>5</v>
      </c>
      <c r="B22" s="69"/>
      <c r="C22" s="82">
        <f>C18/24</f>
        <v>0</v>
      </c>
      <c r="D22" s="82">
        <f>D18/24</f>
        <v>0</v>
      </c>
      <c r="E22" s="82">
        <f>E18/24</f>
        <v>0</v>
      </c>
      <c r="F22" s="82">
        <f>F18/24</f>
        <v>0</v>
      </c>
      <c r="G22" s="82">
        <f>G18/24</f>
        <v>0</v>
      </c>
    </row>
    <row r="23" spans="1:7" s="79" customFormat="1" ht="12.75">
      <c r="A23" s="69" t="s">
        <v>6</v>
      </c>
      <c r="B23" s="69"/>
      <c r="C23" s="82">
        <v>0</v>
      </c>
      <c r="D23" s="82">
        <v>0</v>
      </c>
      <c r="E23" s="82">
        <v>0</v>
      </c>
      <c r="F23" s="82">
        <v>0</v>
      </c>
      <c r="G23" s="82">
        <v>0</v>
      </c>
    </row>
    <row r="24" spans="1:7" s="79" customFormat="1" ht="12.75">
      <c r="A24" s="69"/>
      <c r="B24" s="69"/>
      <c r="C24" s="82"/>
      <c r="D24" s="82"/>
      <c r="E24" s="82"/>
      <c r="F24" s="82"/>
      <c r="G24" s="82"/>
    </row>
    <row r="25" spans="1:7" ht="12.75">
      <c r="A25" s="69" t="s">
        <v>72</v>
      </c>
      <c r="B25" s="69"/>
      <c r="C25" s="69"/>
      <c r="D25" s="69"/>
      <c r="E25" s="69"/>
      <c r="F25" s="69"/>
      <c r="G25" s="69"/>
    </row>
    <row r="26" spans="1:14" ht="12.75">
      <c r="A26" s="69" t="s">
        <v>48</v>
      </c>
      <c r="B26" s="69"/>
      <c r="C26" s="83">
        <v>252.5</v>
      </c>
      <c r="D26" s="83">
        <v>252.5</v>
      </c>
      <c r="E26" s="83">
        <v>252.5</v>
      </c>
      <c r="F26" s="83">
        <v>252.5</v>
      </c>
      <c r="G26" s="83">
        <v>252.5</v>
      </c>
      <c r="J26" s="63" t="s">
        <v>23</v>
      </c>
      <c r="K26" s="63" t="s">
        <v>24</v>
      </c>
      <c r="L26" s="63" t="s">
        <v>25</v>
      </c>
      <c r="M26" s="63" t="s">
        <v>26</v>
      </c>
      <c r="N26" s="63" t="s">
        <v>27</v>
      </c>
    </row>
    <row r="27" spans="1:7" ht="12.75">
      <c r="A27" s="69" t="s">
        <v>49</v>
      </c>
      <c r="B27" s="69"/>
      <c r="C27" s="83">
        <v>275</v>
      </c>
      <c r="D27" s="83">
        <v>275</v>
      </c>
      <c r="E27" s="83">
        <v>275</v>
      </c>
      <c r="F27" s="83">
        <v>275</v>
      </c>
      <c r="G27" s="83">
        <v>275</v>
      </c>
    </row>
    <row r="28" spans="1:7" ht="12.75">
      <c r="A28" s="69" t="s">
        <v>71</v>
      </c>
      <c r="B28" s="69"/>
      <c r="C28" s="83">
        <v>472.5</v>
      </c>
      <c r="D28" s="83">
        <v>472.5</v>
      </c>
      <c r="E28" s="83">
        <v>472.5</v>
      </c>
      <c r="F28" s="83">
        <v>472.5</v>
      </c>
      <c r="G28" s="83">
        <v>472.5</v>
      </c>
    </row>
    <row r="29" spans="1:7" ht="12.75">
      <c r="A29" s="69"/>
      <c r="B29" s="69"/>
      <c r="C29" s="83"/>
      <c r="D29" s="83"/>
      <c r="E29" s="83"/>
      <c r="F29" s="83"/>
      <c r="G29" s="83"/>
    </row>
    <row r="30" spans="1:7" ht="6" customHeight="1">
      <c r="A30" s="84"/>
      <c r="B30" s="85" t="s">
        <v>101</v>
      </c>
      <c r="C30" s="84"/>
      <c r="D30" s="84"/>
      <c r="E30" s="84"/>
      <c r="F30" s="84"/>
      <c r="G30" s="84"/>
    </row>
    <row r="31" spans="1:7" ht="12.75">
      <c r="A31" s="68" t="s">
        <v>73</v>
      </c>
      <c r="B31" s="68"/>
      <c r="C31" s="69"/>
      <c r="D31" s="69"/>
      <c r="E31" s="69"/>
      <c r="F31" s="69"/>
      <c r="G31" s="69"/>
    </row>
    <row r="32" spans="1:7" ht="12.75">
      <c r="A32" s="69" t="s">
        <v>74</v>
      </c>
      <c r="B32" s="83"/>
      <c r="C32" s="86">
        <f>(C26*C16)+(C27*C17)+(C28*C18)</f>
        <v>57750</v>
      </c>
      <c r="D32" s="86">
        <f>(D26*D16)+(D27*D17)+(D28*D18)</f>
        <v>123750</v>
      </c>
      <c r="E32" s="86">
        <f>(E26*E16)+(E27*E17)+(E28*E18)</f>
        <v>165000</v>
      </c>
      <c r="F32" s="86">
        <f>(F26*F16)+(F27*F17)+(F28*F18)</f>
        <v>206250</v>
      </c>
      <c r="G32" s="86">
        <f>(G26*G16)+(G27*G17)+(G28*G18)</f>
        <v>206250</v>
      </c>
    </row>
    <row r="33" spans="1:7" ht="12.75">
      <c r="A33" s="69" t="s">
        <v>56</v>
      </c>
      <c r="B33" s="83"/>
      <c r="C33" s="86">
        <v>0</v>
      </c>
      <c r="D33" s="86">
        <v>0</v>
      </c>
      <c r="E33" s="86">
        <v>0</v>
      </c>
      <c r="F33" s="86">
        <v>0</v>
      </c>
      <c r="G33" s="86">
        <v>0</v>
      </c>
    </row>
    <row r="34" spans="1:7" ht="12.75">
      <c r="A34" s="71" t="s">
        <v>75</v>
      </c>
      <c r="B34" s="71"/>
      <c r="C34" s="87">
        <f>SUM(C32:C33)</f>
        <v>57750</v>
      </c>
      <c r="D34" s="87">
        <f>SUM(D32:D33)</f>
        <v>123750</v>
      </c>
      <c r="E34" s="87">
        <f>SUM(E32:E33)</f>
        <v>165000</v>
      </c>
      <c r="F34" s="87">
        <f>SUM(F32:F33)</f>
        <v>206250</v>
      </c>
      <c r="G34" s="87">
        <f>SUM(G32:G33)</f>
        <v>206250</v>
      </c>
    </row>
    <row r="35" spans="1:7" ht="12.75">
      <c r="A35" s="69"/>
      <c r="B35" s="83"/>
      <c r="C35" s="86"/>
      <c r="D35" s="86"/>
      <c r="E35" s="86"/>
      <c r="F35" s="86"/>
      <c r="G35" s="86"/>
    </row>
    <row r="36" spans="1:14" ht="12.75">
      <c r="A36" s="68" t="s">
        <v>9</v>
      </c>
      <c r="C36" s="88"/>
      <c r="D36" s="88"/>
      <c r="E36" s="88"/>
      <c r="F36" s="88"/>
      <c r="G36" s="88"/>
      <c r="I36" s="89" t="s">
        <v>13</v>
      </c>
      <c r="J36" s="90"/>
      <c r="K36" s="90"/>
      <c r="L36" s="90"/>
      <c r="M36" s="90"/>
      <c r="N36" s="91"/>
    </row>
    <row r="37" spans="1:14" ht="12.75">
      <c r="A37" s="69" t="s">
        <v>76</v>
      </c>
      <c r="B37" s="69"/>
      <c r="C37" s="88"/>
      <c r="D37" s="88"/>
      <c r="E37" s="88"/>
      <c r="F37" s="88"/>
      <c r="G37" s="88"/>
      <c r="I37" s="92" t="s">
        <v>11</v>
      </c>
      <c r="J37" s="93">
        <v>1</v>
      </c>
      <c r="K37" s="93">
        <v>2</v>
      </c>
      <c r="L37" s="93">
        <v>3</v>
      </c>
      <c r="M37" s="93">
        <v>4</v>
      </c>
      <c r="N37" s="94">
        <v>5</v>
      </c>
    </row>
    <row r="38" spans="1:14" ht="12.75">
      <c r="A38" s="69" t="s">
        <v>53</v>
      </c>
      <c r="B38" s="69">
        <v>6301</v>
      </c>
      <c r="C38" s="86"/>
      <c r="D38" s="86"/>
      <c r="E38" s="86"/>
      <c r="F38" s="86"/>
      <c r="G38" s="86"/>
      <c r="I38" s="95"/>
      <c r="J38" s="96">
        <f aca="true" t="shared" si="0" ref="J38:J50">$I38*C38</f>
        <v>0</v>
      </c>
      <c r="K38" s="96">
        <f aca="true" t="shared" si="1" ref="K38:K50">$I38*D38</f>
        <v>0</v>
      </c>
      <c r="L38" s="96">
        <f aca="true" t="shared" si="2" ref="L38:L50">$I38*E38</f>
        <v>0</v>
      </c>
      <c r="M38" s="96">
        <f aca="true" t="shared" si="3" ref="M38:M50">$I38*F38</f>
        <v>0</v>
      </c>
      <c r="N38" s="97">
        <f aca="true" t="shared" si="4" ref="N38:N50">$I38*G38</f>
        <v>0</v>
      </c>
    </row>
    <row r="39" spans="1:14" ht="12.75">
      <c r="A39" s="69" t="s">
        <v>97</v>
      </c>
      <c r="B39" s="69">
        <v>6101</v>
      </c>
      <c r="C39" s="86">
        <v>0</v>
      </c>
      <c r="D39" s="86">
        <v>50000</v>
      </c>
      <c r="E39" s="86">
        <v>50000</v>
      </c>
      <c r="F39" s="86">
        <v>50000</v>
      </c>
      <c r="G39" s="86">
        <v>100000</v>
      </c>
      <c r="I39" s="95">
        <v>0.4116</v>
      </c>
      <c r="J39" s="96">
        <f t="shared" si="0"/>
        <v>0</v>
      </c>
      <c r="K39" s="96">
        <f t="shared" si="1"/>
        <v>20580</v>
      </c>
      <c r="L39" s="96">
        <f t="shared" si="2"/>
        <v>20580</v>
      </c>
      <c r="M39" s="96">
        <f t="shared" si="3"/>
        <v>20580</v>
      </c>
      <c r="N39" s="97">
        <f t="shared" si="4"/>
        <v>41160</v>
      </c>
    </row>
    <row r="40" spans="1:14" ht="12.75">
      <c r="A40" s="69" t="s">
        <v>78</v>
      </c>
      <c r="B40" s="69">
        <v>6301</v>
      </c>
      <c r="C40" s="86"/>
      <c r="D40" s="86"/>
      <c r="E40" s="86"/>
      <c r="F40" s="86"/>
      <c r="G40" s="86"/>
      <c r="I40" s="95">
        <v>0.0865</v>
      </c>
      <c r="J40" s="96">
        <f t="shared" si="0"/>
        <v>0</v>
      </c>
      <c r="K40" s="96">
        <f t="shared" si="1"/>
        <v>0</v>
      </c>
      <c r="L40" s="96">
        <f t="shared" si="2"/>
        <v>0</v>
      </c>
      <c r="M40" s="96">
        <f t="shared" si="3"/>
        <v>0</v>
      </c>
      <c r="N40" s="97">
        <f t="shared" si="4"/>
        <v>0</v>
      </c>
    </row>
    <row r="41" spans="1:14" ht="12.75">
      <c r="A41" s="69" t="s">
        <v>51</v>
      </c>
      <c r="B41" s="69">
        <v>6301</v>
      </c>
      <c r="C41" s="86">
        <f>3*4244</f>
        <v>12732</v>
      </c>
      <c r="D41" s="86">
        <f>3*4244</f>
        <v>12732</v>
      </c>
      <c r="E41" s="86">
        <f>3*4244</f>
        <v>12732</v>
      </c>
      <c r="F41" s="86">
        <f>3*4244</f>
        <v>12732</v>
      </c>
      <c r="G41" s="86">
        <f>1*4244</f>
        <v>4244</v>
      </c>
      <c r="I41" s="95">
        <v>0.0865</v>
      </c>
      <c r="J41" s="96">
        <f t="shared" si="0"/>
        <v>1101.318</v>
      </c>
      <c r="K41" s="96">
        <f t="shared" si="1"/>
        <v>1101.318</v>
      </c>
      <c r="L41" s="96">
        <f t="shared" si="2"/>
        <v>1101.318</v>
      </c>
      <c r="M41" s="96">
        <f t="shared" si="3"/>
        <v>1101.318</v>
      </c>
      <c r="N41" s="97">
        <f t="shared" si="4"/>
        <v>367.106</v>
      </c>
    </row>
    <row r="42" spans="1:14" ht="12.75">
      <c r="A42" s="69" t="s">
        <v>84</v>
      </c>
      <c r="B42" s="69">
        <v>6101</v>
      </c>
      <c r="C42" s="86"/>
      <c r="D42" s="86"/>
      <c r="E42" s="86"/>
      <c r="F42" s="86"/>
      <c r="G42" s="86"/>
      <c r="I42" s="95">
        <v>0.4116</v>
      </c>
      <c r="J42" s="96">
        <f t="shared" si="0"/>
        <v>0</v>
      </c>
      <c r="K42" s="96">
        <f t="shared" si="1"/>
        <v>0</v>
      </c>
      <c r="L42" s="96">
        <f t="shared" si="2"/>
        <v>0</v>
      </c>
      <c r="M42" s="96">
        <f t="shared" si="3"/>
        <v>0</v>
      </c>
      <c r="N42" s="97">
        <f t="shared" si="4"/>
        <v>0</v>
      </c>
    </row>
    <row r="43" spans="1:14" ht="12.75">
      <c r="A43" s="69" t="s">
        <v>80</v>
      </c>
      <c r="B43" s="69">
        <v>6201</v>
      </c>
      <c r="C43" s="86"/>
      <c r="D43" s="86"/>
      <c r="E43" s="86"/>
      <c r="F43" s="86"/>
      <c r="G43" s="86"/>
      <c r="I43" s="95"/>
      <c r="J43" s="96">
        <f t="shared" si="0"/>
        <v>0</v>
      </c>
      <c r="K43" s="96">
        <f t="shared" si="1"/>
        <v>0</v>
      </c>
      <c r="L43" s="96">
        <f t="shared" si="2"/>
        <v>0</v>
      </c>
      <c r="M43" s="96">
        <f t="shared" si="3"/>
        <v>0</v>
      </c>
      <c r="N43" s="97">
        <f t="shared" si="4"/>
        <v>0</v>
      </c>
    </row>
    <row r="44" spans="1:14" ht="12.75">
      <c r="A44" s="69" t="s">
        <v>99</v>
      </c>
      <c r="B44" s="69">
        <v>6221</v>
      </c>
      <c r="C44" s="86"/>
      <c r="D44" s="86"/>
      <c r="E44" s="86"/>
      <c r="F44" s="86"/>
      <c r="G44" s="86"/>
      <c r="I44" s="95"/>
      <c r="J44" s="96">
        <f t="shared" si="0"/>
        <v>0</v>
      </c>
      <c r="K44" s="96">
        <f t="shared" si="1"/>
        <v>0</v>
      </c>
      <c r="L44" s="96">
        <f t="shared" si="2"/>
        <v>0</v>
      </c>
      <c r="M44" s="96">
        <f t="shared" si="3"/>
        <v>0</v>
      </c>
      <c r="N44" s="97">
        <f t="shared" si="4"/>
        <v>0</v>
      </c>
    </row>
    <row r="45" spans="1:14" ht="12.75">
      <c r="A45" s="69" t="s">
        <v>81</v>
      </c>
      <c r="B45" s="69">
        <v>6211</v>
      </c>
      <c r="C45" s="86"/>
      <c r="D45" s="86"/>
      <c r="E45" s="86"/>
      <c r="F45" s="86"/>
      <c r="G45" s="86"/>
      <c r="I45" s="95">
        <v>0.5019</v>
      </c>
      <c r="J45" s="96">
        <f t="shared" si="0"/>
        <v>0</v>
      </c>
      <c r="K45" s="96">
        <f t="shared" si="1"/>
        <v>0</v>
      </c>
      <c r="L45" s="96">
        <f t="shared" si="2"/>
        <v>0</v>
      </c>
      <c r="M45" s="96">
        <f t="shared" si="3"/>
        <v>0</v>
      </c>
      <c r="N45" s="97">
        <f t="shared" si="4"/>
        <v>0</v>
      </c>
    </row>
    <row r="46" spans="1:14" ht="12.75">
      <c r="A46" s="69" t="s">
        <v>22</v>
      </c>
      <c r="B46" s="69">
        <v>6401</v>
      </c>
      <c r="C46" s="86">
        <v>5000</v>
      </c>
      <c r="D46" s="86">
        <v>5000</v>
      </c>
      <c r="E46" s="86">
        <v>5000</v>
      </c>
      <c r="F46" s="86">
        <v>5000</v>
      </c>
      <c r="G46" s="86">
        <v>5000</v>
      </c>
      <c r="I46" s="95">
        <v>0.0865</v>
      </c>
      <c r="J46" s="96">
        <f t="shared" si="0"/>
        <v>432.49999999999994</v>
      </c>
      <c r="K46" s="96">
        <f t="shared" si="1"/>
        <v>432.49999999999994</v>
      </c>
      <c r="L46" s="96">
        <f t="shared" si="2"/>
        <v>432.49999999999994</v>
      </c>
      <c r="M46" s="96">
        <f t="shared" si="3"/>
        <v>432.49999999999994</v>
      </c>
      <c r="N46" s="97">
        <f t="shared" si="4"/>
        <v>432.49999999999994</v>
      </c>
    </row>
    <row r="47" spans="1:14" ht="12.75">
      <c r="A47" s="69" t="s">
        <v>85</v>
      </c>
      <c r="B47" s="69">
        <v>6501</v>
      </c>
      <c r="C47" s="86"/>
      <c r="D47" s="86"/>
      <c r="E47" s="86"/>
      <c r="F47" s="86"/>
      <c r="G47" s="86"/>
      <c r="I47" s="95"/>
      <c r="J47" s="96">
        <f t="shared" si="0"/>
        <v>0</v>
      </c>
      <c r="K47" s="96">
        <f t="shared" si="1"/>
        <v>0</v>
      </c>
      <c r="L47" s="96">
        <f t="shared" si="2"/>
        <v>0</v>
      </c>
      <c r="M47" s="96">
        <f t="shared" si="3"/>
        <v>0</v>
      </c>
      <c r="N47" s="97">
        <f t="shared" si="4"/>
        <v>0</v>
      </c>
    </row>
    <row r="48" spans="1:14" ht="12.75">
      <c r="A48" s="69" t="s">
        <v>16</v>
      </c>
      <c r="B48" s="69">
        <v>6311</v>
      </c>
      <c r="C48" s="86"/>
      <c r="D48" s="86"/>
      <c r="E48" s="86"/>
      <c r="F48" s="86"/>
      <c r="G48" s="86"/>
      <c r="I48" s="95"/>
      <c r="J48" s="96">
        <f t="shared" si="0"/>
        <v>0</v>
      </c>
      <c r="K48" s="96">
        <f t="shared" si="1"/>
        <v>0</v>
      </c>
      <c r="L48" s="96">
        <f t="shared" si="2"/>
        <v>0</v>
      </c>
      <c r="M48" s="96">
        <f t="shared" si="3"/>
        <v>0</v>
      </c>
      <c r="N48" s="97">
        <f t="shared" si="4"/>
        <v>0</v>
      </c>
    </row>
    <row r="49" spans="1:14" ht="12.75">
      <c r="A49" s="77" t="s">
        <v>86</v>
      </c>
      <c r="B49" s="77">
        <v>6401</v>
      </c>
      <c r="C49" s="98"/>
      <c r="D49" s="98"/>
      <c r="E49" s="98"/>
      <c r="F49" s="98"/>
      <c r="G49" s="98"/>
      <c r="I49" s="95"/>
      <c r="J49" s="96">
        <f t="shared" si="0"/>
        <v>0</v>
      </c>
      <c r="K49" s="96">
        <f t="shared" si="1"/>
        <v>0</v>
      </c>
      <c r="L49" s="96">
        <f t="shared" si="2"/>
        <v>0</v>
      </c>
      <c r="M49" s="96">
        <f t="shared" si="3"/>
        <v>0</v>
      </c>
      <c r="N49" s="97">
        <f t="shared" si="4"/>
        <v>0</v>
      </c>
    </row>
    <row r="50" spans="1:14" s="79" customFormat="1" ht="12.75">
      <c r="A50" s="69" t="s">
        <v>87</v>
      </c>
      <c r="B50" s="69">
        <v>6401</v>
      </c>
      <c r="C50" s="86"/>
      <c r="D50" s="86"/>
      <c r="E50" s="86"/>
      <c r="F50" s="86"/>
      <c r="G50" s="86"/>
      <c r="I50" s="95"/>
      <c r="J50" s="96">
        <f t="shared" si="0"/>
        <v>0</v>
      </c>
      <c r="K50" s="96">
        <f t="shared" si="1"/>
        <v>0</v>
      </c>
      <c r="L50" s="96">
        <f t="shared" si="2"/>
        <v>0</v>
      </c>
      <c r="M50" s="96">
        <f t="shared" si="3"/>
        <v>0</v>
      </c>
      <c r="N50" s="97">
        <f t="shared" si="4"/>
        <v>0</v>
      </c>
    </row>
    <row r="51" spans="1:14" s="100" customFormat="1" ht="12.75">
      <c r="A51" s="74" t="s">
        <v>14</v>
      </c>
      <c r="B51" s="74"/>
      <c r="C51" s="99">
        <f>SUM(C38:C50)</f>
        <v>17732</v>
      </c>
      <c r="D51" s="99">
        <f>SUM(D38:D50)</f>
        <v>67732</v>
      </c>
      <c r="E51" s="99">
        <f>SUM(E38:E50)</f>
        <v>67732</v>
      </c>
      <c r="F51" s="99">
        <f>SUM(F38:F50)</f>
        <v>67732</v>
      </c>
      <c r="G51" s="99">
        <f>SUM(G38:G50)</f>
        <v>109244</v>
      </c>
      <c r="I51" s="101"/>
      <c r="J51" s="102"/>
      <c r="K51" s="102"/>
      <c r="L51" s="102"/>
      <c r="M51" s="102"/>
      <c r="N51" s="103"/>
    </row>
    <row r="52" spans="1:14" s="79" customFormat="1" ht="12.75">
      <c r="A52" s="69" t="s">
        <v>88</v>
      </c>
      <c r="B52" s="69">
        <v>6701</v>
      </c>
      <c r="C52" s="86">
        <f>J52</f>
        <v>1533.818</v>
      </c>
      <c r="D52" s="86">
        <f>K52</f>
        <v>22113.818</v>
      </c>
      <c r="E52" s="86">
        <f>L52</f>
        <v>22113.818</v>
      </c>
      <c r="F52" s="86">
        <f>M52</f>
        <v>22113.818</v>
      </c>
      <c r="G52" s="86">
        <f>N52</f>
        <v>41959.606</v>
      </c>
      <c r="I52" s="104" t="s">
        <v>17</v>
      </c>
      <c r="J52" s="105">
        <f>SUM(J38:J50)</f>
        <v>1533.818</v>
      </c>
      <c r="K52" s="105">
        <f>SUM(K38:K50)</f>
        <v>22113.818</v>
      </c>
      <c r="L52" s="105">
        <f>SUM(L38:L50)</f>
        <v>22113.818</v>
      </c>
      <c r="M52" s="105">
        <f>SUM(M38:M50)</f>
        <v>22113.818</v>
      </c>
      <c r="N52" s="106">
        <f>SUM(N38:N50)</f>
        <v>41959.606</v>
      </c>
    </row>
    <row r="53" spans="1:7" s="108" customFormat="1" ht="13.5">
      <c r="A53" s="71" t="s">
        <v>10</v>
      </c>
      <c r="B53" s="71"/>
      <c r="C53" s="107">
        <f>SUM(C51:C52)</f>
        <v>19265.818</v>
      </c>
      <c r="D53" s="107">
        <f>SUM(D51:D52)</f>
        <v>89845.818</v>
      </c>
      <c r="E53" s="107">
        <f>SUM(E51:E52)</f>
        <v>89845.818</v>
      </c>
      <c r="F53" s="107">
        <f>SUM(F51:F52)</f>
        <v>89845.818</v>
      </c>
      <c r="G53" s="107">
        <f>SUM(G51:G52)</f>
        <v>151203.606</v>
      </c>
    </row>
    <row r="54" spans="1:7" s="79" customFormat="1" ht="12.75">
      <c r="A54" s="69"/>
      <c r="B54" s="69"/>
      <c r="C54" s="88"/>
      <c r="D54" s="88"/>
      <c r="E54" s="88"/>
      <c r="F54" s="88"/>
      <c r="G54" s="88"/>
    </row>
    <row r="55" spans="1:7" s="79" customFormat="1" ht="12.75">
      <c r="A55" s="68" t="s">
        <v>89</v>
      </c>
      <c r="B55" s="68"/>
      <c r="C55" s="88"/>
      <c r="D55" s="88"/>
      <c r="E55" s="88"/>
      <c r="F55" s="88"/>
      <c r="G55" s="88"/>
    </row>
    <row r="56" spans="1:7" s="79" customFormat="1" ht="12.75">
      <c r="A56" s="69" t="s">
        <v>90</v>
      </c>
      <c r="B56" s="69">
        <v>7101</v>
      </c>
      <c r="C56" s="86">
        <v>4000</v>
      </c>
      <c r="D56" s="86">
        <v>4000</v>
      </c>
      <c r="E56" s="86">
        <v>4000</v>
      </c>
      <c r="F56" s="86">
        <v>4000</v>
      </c>
      <c r="G56" s="86">
        <v>4000</v>
      </c>
    </row>
    <row r="57" spans="1:7" s="79" customFormat="1" ht="12.75">
      <c r="A57" s="69" t="s">
        <v>21</v>
      </c>
      <c r="B57" s="69">
        <v>7101</v>
      </c>
      <c r="C57" s="86">
        <v>3000</v>
      </c>
      <c r="D57" s="86">
        <v>3000</v>
      </c>
      <c r="E57" s="86">
        <v>3000</v>
      </c>
      <c r="F57" s="86">
        <v>3000</v>
      </c>
      <c r="G57" s="86">
        <v>3000</v>
      </c>
    </row>
    <row r="58" spans="1:7" s="79" customFormat="1" ht="12.75">
      <c r="A58" s="69" t="s">
        <v>28</v>
      </c>
      <c r="B58" s="69">
        <v>7101</v>
      </c>
      <c r="C58" s="86">
        <v>3000</v>
      </c>
      <c r="D58" s="86">
        <v>3000</v>
      </c>
      <c r="E58" s="86">
        <v>3000</v>
      </c>
      <c r="F58" s="86">
        <v>3000</v>
      </c>
      <c r="G58" s="86">
        <v>3000</v>
      </c>
    </row>
    <row r="59" spans="1:7" s="79" customFormat="1" ht="12.75">
      <c r="A59" s="69" t="s">
        <v>34</v>
      </c>
      <c r="B59" s="69">
        <v>7101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</row>
    <row r="60" spans="1:7" s="79" customFormat="1" ht="12.75">
      <c r="A60" s="69" t="s">
        <v>98</v>
      </c>
      <c r="B60" s="69">
        <v>7101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</row>
    <row r="61" spans="1:7" s="79" customFormat="1" ht="12.75">
      <c r="A61" s="69" t="s">
        <v>91</v>
      </c>
      <c r="B61" s="69">
        <v>7201</v>
      </c>
      <c r="C61" s="86">
        <v>2000</v>
      </c>
      <c r="D61" s="86">
        <v>2000</v>
      </c>
      <c r="E61" s="86">
        <v>2000</v>
      </c>
      <c r="F61" s="86">
        <v>2000</v>
      </c>
      <c r="G61" s="86">
        <v>2000</v>
      </c>
    </row>
    <row r="62" spans="1:7" s="79" customFormat="1" ht="12.75">
      <c r="A62" s="69" t="s">
        <v>92</v>
      </c>
      <c r="B62" s="69">
        <v>7301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</row>
    <row r="63" spans="1:7" s="79" customFormat="1" ht="12.75">
      <c r="A63" s="69" t="s">
        <v>93</v>
      </c>
      <c r="B63" s="69">
        <v>7501</v>
      </c>
      <c r="C63" s="86">
        <v>3500</v>
      </c>
      <c r="D63" s="86">
        <v>3500</v>
      </c>
      <c r="E63" s="86">
        <v>3500</v>
      </c>
      <c r="F63" s="86">
        <v>3500</v>
      </c>
      <c r="G63" s="86">
        <v>3500</v>
      </c>
    </row>
    <row r="64" spans="1:7" s="79" customFormat="1" ht="12.75">
      <c r="A64" s="69" t="s">
        <v>100</v>
      </c>
      <c r="B64" s="69">
        <v>7401</v>
      </c>
      <c r="C64" s="86">
        <v>9600</v>
      </c>
      <c r="D64" s="86">
        <v>9385</v>
      </c>
      <c r="E64" s="86">
        <v>7804</v>
      </c>
      <c r="F64" s="86">
        <v>8265</v>
      </c>
      <c r="G64" s="86">
        <v>8768</v>
      </c>
    </row>
    <row r="65" spans="1:7" s="108" customFormat="1" ht="13.5">
      <c r="A65" s="71" t="s">
        <v>94</v>
      </c>
      <c r="B65" s="71"/>
      <c r="C65" s="107">
        <f>SUM(C56:C64)</f>
        <v>25100</v>
      </c>
      <c r="D65" s="107">
        <f>SUM(D56:D64)</f>
        <v>24885</v>
      </c>
      <c r="E65" s="107">
        <f>SUM(E56:E64)</f>
        <v>23304</v>
      </c>
      <c r="F65" s="107">
        <f>SUM(F56:F64)</f>
        <v>23765</v>
      </c>
      <c r="G65" s="107">
        <f>SUM(G56:G64)</f>
        <v>24268</v>
      </c>
    </row>
    <row r="66" spans="1:7" ht="12.75">
      <c r="A66" s="109" t="s">
        <v>95</v>
      </c>
      <c r="B66" s="109"/>
      <c r="C66" s="110">
        <f>+C65+C53</f>
        <v>44365.818</v>
      </c>
      <c r="D66" s="110">
        <f>+D65+D53</f>
        <v>114730.818</v>
      </c>
      <c r="E66" s="110">
        <f>+E65+E53</f>
        <v>113149.818</v>
      </c>
      <c r="F66" s="110">
        <f>+F65+F53</f>
        <v>113610.818</v>
      </c>
      <c r="G66" s="110">
        <f>+G65+G53</f>
        <v>175471.606</v>
      </c>
    </row>
    <row r="67" spans="1:7" ht="12.75">
      <c r="A67" s="71" t="s">
        <v>54</v>
      </c>
      <c r="B67" s="71"/>
      <c r="C67" s="87">
        <f>+C34-C66</f>
        <v>13384.182</v>
      </c>
      <c r="D67" s="87">
        <f>+D34-D66</f>
        <v>9019.182</v>
      </c>
      <c r="E67" s="87">
        <f>+E34-E66</f>
        <v>51850.182</v>
      </c>
      <c r="F67" s="87">
        <f>+F34-F66</f>
        <v>92639.182</v>
      </c>
      <c r="G67" s="87">
        <f>+G34-G66</f>
        <v>30778.394</v>
      </c>
    </row>
  </sheetData>
  <sheetProtection/>
  <printOptions horizontalCentered="1"/>
  <pageMargins left="0.5" right="0.75" top="0.51" bottom="0.76" header="0.17" footer="0.47"/>
  <pageSetup fitToHeight="1" fitToWidth="1" horizontalDpi="600" verticalDpi="600" orientation="portrait" scale="86"/>
  <headerFooter alignWithMargins="0">
    <oddFooter>&amp;L&amp;C&amp;R&amp;"Times,Regular"&amp;9&amp;F&amp;D LW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pane ySplit="9" topLeftCell="A12" activePane="bottomLeft" state="frozen"/>
      <selection pane="topLeft" activeCell="A1" sqref="A1"/>
      <selection pane="bottomLeft" activeCell="C41" sqref="C41"/>
    </sheetView>
  </sheetViews>
  <sheetFormatPr defaultColWidth="8.8515625" defaultRowHeight="12.75"/>
  <cols>
    <col min="1" max="1" width="33.7109375" style="63" customWidth="1"/>
    <col min="2" max="2" width="6.7109375" style="63" customWidth="1"/>
    <col min="3" max="7" width="10.7109375" style="63" customWidth="1"/>
    <col min="8" max="8" width="2.28125" style="63" customWidth="1"/>
    <col min="9" max="9" width="6.140625" style="63" customWidth="1"/>
    <col min="10" max="10" width="7.8515625" style="63" customWidth="1"/>
    <col min="11" max="14" width="8.00390625" style="63" bestFit="1" customWidth="1"/>
    <col min="15" max="16384" width="8.8515625" style="63" customWidth="1"/>
  </cols>
  <sheetData>
    <row r="1" spans="1:7" ht="12.75">
      <c r="A1" s="62" t="s">
        <v>104</v>
      </c>
      <c r="B1" s="62"/>
      <c r="C1" s="62"/>
      <c r="D1" s="62"/>
      <c r="E1" s="62"/>
      <c r="F1" s="62"/>
      <c r="G1" s="62"/>
    </row>
    <row r="2" spans="1:7" ht="12" customHeight="1">
      <c r="A2" s="62" t="s">
        <v>30</v>
      </c>
      <c r="B2" s="62"/>
      <c r="C2" s="64"/>
      <c r="D2" s="64"/>
      <c r="E2" s="64"/>
      <c r="F2" s="64"/>
      <c r="G2" s="64"/>
    </row>
    <row r="3" spans="1:7" ht="12.75">
      <c r="A3" s="62" t="s">
        <v>20</v>
      </c>
      <c r="B3" s="62"/>
      <c r="C3" s="64"/>
      <c r="D3" s="64"/>
      <c r="E3" s="64"/>
      <c r="F3" s="64"/>
      <c r="G3" s="64"/>
    </row>
    <row r="4" spans="1:7" ht="12.75">
      <c r="A4" s="62" t="s">
        <v>19</v>
      </c>
      <c r="B4" s="62"/>
      <c r="C4" s="62" t="s">
        <v>52</v>
      </c>
      <c r="D4" s="62"/>
      <c r="E4" s="62"/>
      <c r="F4" s="62"/>
      <c r="G4" s="62"/>
    </row>
    <row r="5" spans="1:2" ht="12.75">
      <c r="A5" s="62" t="s">
        <v>38</v>
      </c>
      <c r="B5" s="62"/>
    </row>
    <row r="6" spans="1:7" ht="12" customHeight="1">
      <c r="A6" s="62" t="s">
        <v>83</v>
      </c>
      <c r="B6" s="62"/>
      <c r="D6" s="62"/>
      <c r="E6" s="62"/>
      <c r="F6" s="62"/>
      <c r="G6" s="62"/>
    </row>
    <row r="7" spans="1:7" ht="12" customHeight="1">
      <c r="A7" s="65"/>
      <c r="B7" s="62"/>
      <c r="C7" s="66"/>
      <c r="D7" s="62"/>
      <c r="E7" s="62"/>
      <c r="F7" s="62"/>
      <c r="G7" s="62"/>
    </row>
    <row r="8" spans="3:7" ht="12.75">
      <c r="C8" s="67" t="s">
        <v>66</v>
      </c>
      <c r="D8" s="67" t="s">
        <v>66</v>
      </c>
      <c r="E8" s="67" t="s">
        <v>66</v>
      </c>
      <c r="F8" s="67" t="s">
        <v>66</v>
      </c>
      <c r="G8" s="67" t="s">
        <v>66</v>
      </c>
    </row>
    <row r="9" spans="2:7" ht="12.75">
      <c r="B9" s="67" t="s">
        <v>103</v>
      </c>
      <c r="C9" s="67" t="s">
        <v>39</v>
      </c>
      <c r="D9" s="67" t="s">
        <v>40</v>
      </c>
      <c r="E9" s="67" t="s">
        <v>41</v>
      </c>
      <c r="F9" s="67" t="s">
        <v>42</v>
      </c>
      <c r="G9" s="67" t="s">
        <v>43</v>
      </c>
    </row>
    <row r="10" spans="1:7" ht="12.75">
      <c r="A10" s="68" t="s">
        <v>68</v>
      </c>
      <c r="B10" s="68"/>
      <c r="C10" s="69"/>
      <c r="D10" s="69"/>
      <c r="E10" s="69"/>
      <c r="F10" s="69"/>
      <c r="G10" s="69"/>
    </row>
    <row r="11" spans="1:7" ht="12.75">
      <c r="A11" s="70" t="s">
        <v>69</v>
      </c>
      <c r="B11" s="70"/>
      <c r="C11" s="70">
        <v>15</v>
      </c>
      <c r="D11" s="70">
        <v>30</v>
      </c>
      <c r="E11" s="70">
        <v>45</v>
      </c>
      <c r="F11" s="70">
        <v>60</v>
      </c>
      <c r="G11" s="70">
        <f>F11</f>
        <v>60</v>
      </c>
    </row>
    <row r="12" spans="1:7" ht="12.75">
      <c r="A12" s="69"/>
      <c r="B12" s="69"/>
      <c r="C12" s="69"/>
      <c r="D12" s="69"/>
      <c r="E12" s="69"/>
      <c r="F12" s="69"/>
      <c r="G12" s="69"/>
    </row>
    <row r="13" spans="1:7" ht="12.75">
      <c r="A13" s="70" t="s">
        <v>29</v>
      </c>
      <c r="B13" s="70"/>
      <c r="C13" s="70">
        <v>30</v>
      </c>
      <c r="D13" s="70">
        <v>30</v>
      </c>
      <c r="E13" s="70">
        <v>30</v>
      </c>
      <c r="F13" s="70">
        <v>30</v>
      </c>
      <c r="G13" s="70">
        <v>30</v>
      </c>
    </row>
    <row r="14" spans="1:7" ht="12.75">
      <c r="A14" s="69"/>
      <c r="B14" s="69"/>
      <c r="C14" s="69"/>
      <c r="D14" s="69"/>
      <c r="E14" s="69"/>
      <c r="F14" s="69"/>
      <c r="G14" s="69"/>
    </row>
    <row r="15" spans="1:7" ht="12.75">
      <c r="A15" s="71" t="s">
        <v>8</v>
      </c>
      <c r="B15" s="71"/>
      <c r="C15" s="71">
        <f>C16+C18+C17</f>
        <v>450</v>
      </c>
      <c r="D15" s="71">
        <f>D16+D18+D17</f>
        <v>900</v>
      </c>
      <c r="E15" s="72">
        <f>E16+E18+E17</f>
        <v>1350</v>
      </c>
      <c r="F15" s="71">
        <f>F16+F18+F17</f>
        <v>1800</v>
      </c>
      <c r="G15" s="72">
        <f>G16+G18+G17</f>
        <v>1800</v>
      </c>
    </row>
    <row r="16" spans="1:7" s="76" customFormat="1" ht="12.75">
      <c r="A16" s="69" t="s">
        <v>48</v>
      </c>
      <c r="B16" s="73"/>
      <c r="C16" s="74"/>
      <c r="D16" s="74"/>
      <c r="E16" s="75"/>
      <c r="F16" s="75"/>
      <c r="G16" s="75"/>
    </row>
    <row r="17" spans="1:7" ht="12.75">
      <c r="A17" s="69" t="s">
        <v>49</v>
      </c>
      <c r="B17" s="69"/>
      <c r="C17" s="69">
        <f>C11*C13</f>
        <v>450</v>
      </c>
      <c r="D17" s="69">
        <f>D11*D13</f>
        <v>900</v>
      </c>
      <c r="E17" s="69">
        <f>E11*E13</f>
        <v>1350</v>
      </c>
      <c r="F17" s="69">
        <f>F11*F13</f>
        <v>1800</v>
      </c>
      <c r="G17" s="69">
        <f>G11*G13</f>
        <v>1800</v>
      </c>
    </row>
    <row r="18" spans="1:7" ht="12.75">
      <c r="A18" s="69" t="s">
        <v>71</v>
      </c>
      <c r="B18" s="69"/>
      <c r="C18" s="69"/>
      <c r="D18" s="69"/>
      <c r="E18" s="69"/>
      <c r="F18" s="69"/>
      <c r="G18" s="69"/>
    </row>
    <row r="19" spans="1:7" ht="12.75">
      <c r="A19" s="77"/>
      <c r="B19" s="77"/>
      <c r="C19" s="77"/>
      <c r="D19" s="77"/>
      <c r="E19" s="77"/>
      <c r="F19" s="77"/>
      <c r="G19" s="77"/>
    </row>
    <row r="20" spans="1:7" s="79" customFormat="1" ht="12.75">
      <c r="A20" s="71" t="s">
        <v>3</v>
      </c>
      <c r="B20" s="71"/>
      <c r="C20" s="78">
        <f>C21+C22+C23</f>
        <v>15</v>
      </c>
      <c r="D20" s="78">
        <f>D21+D22+D23</f>
        <v>30</v>
      </c>
      <c r="E20" s="78">
        <f>E21+E22+E23</f>
        <v>45</v>
      </c>
      <c r="F20" s="78">
        <f>F21+F22+F23</f>
        <v>60</v>
      </c>
      <c r="G20" s="78">
        <f>G21+G22+G23</f>
        <v>60</v>
      </c>
    </row>
    <row r="21" spans="1:7" s="79" customFormat="1" ht="12.75">
      <c r="A21" s="80" t="s">
        <v>4</v>
      </c>
      <c r="B21" s="80"/>
      <c r="C21" s="81">
        <f>(C16+C17)/30</f>
        <v>15</v>
      </c>
      <c r="D21" s="81">
        <f>(D16+D17)/30</f>
        <v>30</v>
      </c>
      <c r="E21" s="81">
        <f>(E16+E17)/30</f>
        <v>45</v>
      </c>
      <c r="F21" s="81">
        <f>(F16+F17)/30</f>
        <v>60</v>
      </c>
      <c r="G21" s="81">
        <f>(G16+G17)/30</f>
        <v>60</v>
      </c>
    </row>
    <row r="22" spans="1:7" s="79" customFormat="1" ht="12.75">
      <c r="A22" s="69" t="s">
        <v>5</v>
      </c>
      <c r="B22" s="69"/>
      <c r="C22" s="82">
        <f>C18/24</f>
        <v>0</v>
      </c>
      <c r="D22" s="82">
        <f>D18/24</f>
        <v>0</v>
      </c>
      <c r="E22" s="82">
        <f>E18/24</f>
        <v>0</v>
      </c>
      <c r="F22" s="82">
        <f>F18/24</f>
        <v>0</v>
      </c>
      <c r="G22" s="82">
        <f>G18/24</f>
        <v>0</v>
      </c>
    </row>
    <row r="23" spans="1:7" s="79" customFormat="1" ht="12.75">
      <c r="A23" s="69" t="s">
        <v>6</v>
      </c>
      <c r="B23" s="69"/>
      <c r="C23" s="82">
        <v>0</v>
      </c>
      <c r="D23" s="82">
        <v>0</v>
      </c>
      <c r="E23" s="82">
        <v>0</v>
      </c>
      <c r="F23" s="82">
        <v>0</v>
      </c>
      <c r="G23" s="82">
        <v>0</v>
      </c>
    </row>
    <row r="24" spans="1:7" s="79" customFormat="1" ht="12.75">
      <c r="A24" s="69"/>
      <c r="B24" s="69"/>
      <c r="C24" s="82"/>
      <c r="D24" s="82"/>
      <c r="E24" s="82"/>
      <c r="F24" s="82"/>
      <c r="G24" s="82"/>
    </row>
    <row r="25" spans="1:7" ht="12.75">
      <c r="A25" s="69" t="s">
        <v>72</v>
      </c>
      <c r="B25" s="69"/>
      <c r="C25" s="69"/>
      <c r="D25" s="69"/>
      <c r="E25" s="69"/>
      <c r="F25" s="69"/>
      <c r="G25" s="69"/>
    </row>
    <row r="26" spans="1:14" ht="12.75">
      <c r="A26" s="69" t="s">
        <v>48</v>
      </c>
      <c r="B26" s="69"/>
      <c r="C26" s="83">
        <v>252.5</v>
      </c>
      <c r="D26" s="83">
        <v>252.5</v>
      </c>
      <c r="E26" s="83">
        <v>252.5</v>
      </c>
      <c r="F26" s="83">
        <v>252.5</v>
      </c>
      <c r="G26" s="83">
        <v>252.5</v>
      </c>
      <c r="J26" s="63" t="s">
        <v>23</v>
      </c>
      <c r="K26" s="63" t="s">
        <v>24</v>
      </c>
      <c r="L26" s="63" t="s">
        <v>25</v>
      </c>
      <c r="M26" s="63" t="s">
        <v>26</v>
      </c>
      <c r="N26" s="63" t="s">
        <v>27</v>
      </c>
    </row>
    <row r="27" spans="1:7" ht="12.75">
      <c r="A27" s="69" t="s">
        <v>49</v>
      </c>
      <c r="B27" s="69"/>
      <c r="C27" s="83">
        <v>275</v>
      </c>
      <c r="D27" s="83">
        <v>275</v>
      </c>
      <c r="E27" s="83">
        <v>275</v>
      </c>
      <c r="F27" s="83">
        <v>275</v>
      </c>
      <c r="G27" s="83">
        <v>275</v>
      </c>
    </row>
    <row r="28" spans="1:7" ht="12.75">
      <c r="A28" s="69" t="s">
        <v>71</v>
      </c>
      <c r="B28" s="69"/>
      <c r="C28" s="83">
        <v>472.5</v>
      </c>
      <c r="D28" s="83">
        <v>472.5</v>
      </c>
      <c r="E28" s="83">
        <v>472.5</v>
      </c>
      <c r="F28" s="83">
        <v>472.5</v>
      </c>
      <c r="G28" s="83">
        <v>472.5</v>
      </c>
    </row>
    <row r="29" spans="1:7" ht="12.75">
      <c r="A29" s="69"/>
      <c r="B29" s="69"/>
      <c r="C29" s="83"/>
      <c r="D29" s="83"/>
      <c r="E29" s="83"/>
      <c r="F29" s="83"/>
      <c r="G29" s="83"/>
    </row>
    <row r="30" spans="1:7" ht="6" customHeight="1">
      <c r="A30" s="84"/>
      <c r="B30" s="85" t="s">
        <v>101</v>
      </c>
      <c r="C30" s="84"/>
      <c r="D30" s="84"/>
      <c r="E30" s="84"/>
      <c r="F30" s="84"/>
      <c r="G30" s="84"/>
    </row>
    <row r="31" spans="1:7" ht="12.75">
      <c r="A31" s="68" t="s">
        <v>73</v>
      </c>
      <c r="B31" s="68"/>
      <c r="C31" s="69"/>
      <c r="D31" s="69"/>
      <c r="E31" s="69"/>
      <c r="F31" s="69"/>
      <c r="G31" s="69"/>
    </row>
    <row r="32" spans="1:7" ht="12.75">
      <c r="A32" s="69" t="s">
        <v>74</v>
      </c>
      <c r="B32" s="83"/>
      <c r="C32" s="86">
        <f>(C26*C16)+(C27*C17)+(C28*C18)</f>
        <v>123750</v>
      </c>
      <c r="D32" s="86">
        <f>(D26*D16)+(D27*D17)+(D28*D18)</f>
        <v>247500</v>
      </c>
      <c r="E32" s="86">
        <f>(E26*E16)+(E27*E17)+(E28*E18)</f>
        <v>371250</v>
      </c>
      <c r="F32" s="86">
        <f>(F26*F16)+(F27*F17)+(F28*F18)</f>
        <v>495000</v>
      </c>
      <c r="G32" s="86">
        <f>(G26*G16)+(G27*G17)+(G28*G18)</f>
        <v>495000</v>
      </c>
    </row>
    <row r="33" spans="1:7" ht="12.75">
      <c r="A33" s="69" t="s">
        <v>56</v>
      </c>
      <c r="B33" s="83"/>
      <c r="C33" s="86">
        <v>0</v>
      </c>
      <c r="D33" s="86">
        <v>0</v>
      </c>
      <c r="E33" s="86">
        <v>0</v>
      </c>
      <c r="F33" s="86">
        <v>0</v>
      </c>
      <c r="G33" s="86">
        <v>0</v>
      </c>
    </row>
    <row r="34" spans="1:7" ht="12.75">
      <c r="A34" s="71" t="s">
        <v>75</v>
      </c>
      <c r="B34" s="71"/>
      <c r="C34" s="87">
        <f>SUM(C32:C33)</f>
        <v>123750</v>
      </c>
      <c r="D34" s="87">
        <f>SUM(D32:D33)</f>
        <v>247500</v>
      </c>
      <c r="E34" s="87">
        <f>SUM(E32:E33)</f>
        <v>371250</v>
      </c>
      <c r="F34" s="87">
        <f>SUM(F32:F33)</f>
        <v>495000</v>
      </c>
      <c r="G34" s="87">
        <f>SUM(G32:G33)</f>
        <v>495000</v>
      </c>
    </row>
    <row r="35" spans="1:7" ht="12.75">
      <c r="A35" s="69"/>
      <c r="B35" s="83"/>
      <c r="C35" s="86"/>
      <c r="D35" s="86"/>
      <c r="E35" s="86"/>
      <c r="F35" s="86"/>
      <c r="G35" s="86"/>
    </row>
    <row r="36" spans="1:14" ht="12.75">
      <c r="A36" s="68" t="s">
        <v>9</v>
      </c>
      <c r="C36" s="88"/>
      <c r="D36" s="88"/>
      <c r="E36" s="88"/>
      <c r="F36" s="88"/>
      <c r="G36" s="88"/>
      <c r="I36" s="89" t="s">
        <v>13</v>
      </c>
      <c r="J36" s="90"/>
      <c r="K36" s="90"/>
      <c r="L36" s="90"/>
      <c r="M36" s="90"/>
      <c r="N36" s="91"/>
    </row>
    <row r="37" spans="1:14" ht="12.75">
      <c r="A37" s="69" t="s">
        <v>76</v>
      </c>
      <c r="B37" s="69"/>
      <c r="C37" s="88"/>
      <c r="D37" s="88"/>
      <c r="E37" s="88"/>
      <c r="F37" s="88"/>
      <c r="G37" s="88"/>
      <c r="I37" s="92" t="s">
        <v>11</v>
      </c>
      <c r="J37" s="93">
        <v>1</v>
      </c>
      <c r="K37" s="93">
        <v>2</v>
      </c>
      <c r="L37" s="93">
        <v>3</v>
      </c>
      <c r="M37" s="93">
        <v>4</v>
      </c>
      <c r="N37" s="94">
        <v>5</v>
      </c>
    </row>
    <row r="38" spans="1:14" ht="12.75">
      <c r="A38" s="69" t="s">
        <v>53</v>
      </c>
      <c r="B38" s="69">
        <v>6301</v>
      </c>
      <c r="C38" s="86"/>
      <c r="D38" s="86"/>
      <c r="E38" s="86"/>
      <c r="F38" s="86"/>
      <c r="G38" s="86"/>
      <c r="I38" s="95"/>
      <c r="J38" s="96">
        <f aca="true" t="shared" si="0" ref="J38:J50">$I38*C38</f>
        <v>0</v>
      </c>
      <c r="K38" s="96">
        <f aca="true" t="shared" si="1" ref="K38:K50">$I38*D38</f>
        <v>0</v>
      </c>
      <c r="L38" s="96">
        <f aca="true" t="shared" si="2" ref="L38:L50">$I38*E38</f>
        <v>0</v>
      </c>
      <c r="M38" s="96">
        <f aca="true" t="shared" si="3" ref="M38:M50">$I38*F38</f>
        <v>0</v>
      </c>
      <c r="N38" s="97">
        <f aca="true" t="shared" si="4" ref="N38:N50">$I38*G38</f>
        <v>0</v>
      </c>
    </row>
    <row r="39" spans="1:14" ht="12.75">
      <c r="A39" s="69" t="s">
        <v>97</v>
      </c>
      <c r="B39" s="69">
        <v>6101</v>
      </c>
      <c r="C39" s="86">
        <v>0</v>
      </c>
      <c r="D39" s="86">
        <v>50000</v>
      </c>
      <c r="E39" s="86">
        <v>50000</v>
      </c>
      <c r="F39" s="86">
        <v>50000</v>
      </c>
      <c r="G39" s="86">
        <v>50000</v>
      </c>
      <c r="I39" s="95">
        <v>0.4116</v>
      </c>
      <c r="J39" s="96">
        <f t="shared" si="0"/>
        <v>0</v>
      </c>
      <c r="K39" s="96">
        <f t="shared" si="1"/>
        <v>20580</v>
      </c>
      <c r="L39" s="96">
        <f t="shared" si="2"/>
        <v>20580</v>
      </c>
      <c r="M39" s="96">
        <f t="shared" si="3"/>
        <v>20580</v>
      </c>
      <c r="N39" s="97">
        <f t="shared" si="4"/>
        <v>20580</v>
      </c>
    </row>
    <row r="40" spans="1:14" ht="12.75">
      <c r="A40" s="69" t="s">
        <v>78</v>
      </c>
      <c r="B40" s="69">
        <v>6301</v>
      </c>
      <c r="C40" s="86"/>
      <c r="D40" s="86"/>
      <c r="E40" s="86"/>
      <c r="F40" s="86"/>
      <c r="G40" s="86"/>
      <c r="I40" s="95">
        <v>0.0865</v>
      </c>
      <c r="J40" s="96">
        <f t="shared" si="0"/>
        <v>0</v>
      </c>
      <c r="K40" s="96">
        <f t="shared" si="1"/>
        <v>0</v>
      </c>
      <c r="L40" s="96">
        <f t="shared" si="2"/>
        <v>0</v>
      </c>
      <c r="M40" s="96">
        <f t="shared" si="3"/>
        <v>0</v>
      </c>
      <c r="N40" s="97">
        <f t="shared" si="4"/>
        <v>0</v>
      </c>
    </row>
    <row r="41" spans="1:14" ht="12.75">
      <c r="A41" s="69" t="s">
        <v>36</v>
      </c>
      <c r="B41" s="69">
        <v>6301</v>
      </c>
      <c r="C41" s="86">
        <f>8*4244</f>
        <v>33952</v>
      </c>
      <c r="D41" s="86">
        <f>8*4244</f>
        <v>33952</v>
      </c>
      <c r="E41" s="86">
        <f>8*4244</f>
        <v>33952</v>
      </c>
      <c r="F41" s="86">
        <f>8*4244</f>
        <v>33952</v>
      </c>
      <c r="G41" s="86">
        <f>13*4244</f>
        <v>55172</v>
      </c>
      <c r="I41" s="95">
        <v>0.0865</v>
      </c>
      <c r="J41" s="96">
        <f t="shared" si="0"/>
        <v>2936.848</v>
      </c>
      <c r="K41" s="96">
        <f t="shared" si="1"/>
        <v>2936.848</v>
      </c>
      <c r="L41" s="96">
        <f t="shared" si="2"/>
        <v>2936.848</v>
      </c>
      <c r="M41" s="96">
        <f t="shared" si="3"/>
        <v>2936.848</v>
      </c>
      <c r="N41" s="97">
        <f t="shared" si="4"/>
        <v>4772.378</v>
      </c>
    </row>
    <row r="42" spans="1:14" ht="12.75">
      <c r="A42" s="69" t="s">
        <v>84</v>
      </c>
      <c r="B42" s="69">
        <v>6101</v>
      </c>
      <c r="C42" s="86"/>
      <c r="D42" s="86"/>
      <c r="E42" s="86"/>
      <c r="F42" s="86"/>
      <c r="G42" s="86"/>
      <c r="I42" s="95">
        <v>0.4116</v>
      </c>
      <c r="J42" s="96">
        <f t="shared" si="0"/>
        <v>0</v>
      </c>
      <c r="K42" s="96">
        <f t="shared" si="1"/>
        <v>0</v>
      </c>
      <c r="L42" s="96">
        <f t="shared" si="2"/>
        <v>0</v>
      </c>
      <c r="M42" s="96">
        <f t="shared" si="3"/>
        <v>0</v>
      </c>
      <c r="N42" s="97">
        <f t="shared" si="4"/>
        <v>0</v>
      </c>
    </row>
    <row r="43" spans="1:14" ht="12.75">
      <c r="A43" s="69" t="s">
        <v>80</v>
      </c>
      <c r="B43" s="69">
        <v>6201</v>
      </c>
      <c r="C43" s="86"/>
      <c r="D43" s="86"/>
      <c r="E43" s="86"/>
      <c r="F43" s="86"/>
      <c r="G43" s="86"/>
      <c r="I43" s="95"/>
      <c r="J43" s="96">
        <f t="shared" si="0"/>
        <v>0</v>
      </c>
      <c r="K43" s="96">
        <f t="shared" si="1"/>
        <v>0</v>
      </c>
      <c r="L43" s="96">
        <f t="shared" si="2"/>
        <v>0</v>
      </c>
      <c r="M43" s="96">
        <f t="shared" si="3"/>
        <v>0</v>
      </c>
      <c r="N43" s="97">
        <f t="shared" si="4"/>
        <v>0</v>
      </c>
    </row>
    <row r="44" spans="1:14" ht="12.75">
      <c r="A44" s="69" t="s">
        <v>99</v>
      </c>
      <c r="B44" s="69">
        <v>6221</v>
      </c>
      <c r="C44" s="86"/>
      <c r="D44" s="86"/>
      <c r="E44" s="86"/>
      <c r="F44" s="86"/>
      <c r="G44" s="86"/>
      <c r="I44" s="95"/>
      <c r="J44" s="96">
        <f t="shared" si="0"/>
        <v>0</v>
      </c>
      <c r="K44" s="96">
        <f t="shared" si="1"/>
        <v>0</v>
      </c>
      <c r="L44" s="96">
        <f t="shared" si="2"/>
        <v>0</v>
      </c>
      <c r="M44" s="96">
        <f t="shared" si="3"/>
        <v>0</v>
      </c>
      <c r="N44" s="97">
        <f t="shared" si="4"/>
        <v>0</v>
      </c>
    </row>
    <row r="45" spans="1:14" ht="12.75">
      <c r="A45" s="69" t="s">
        <v>81</v>
      </c>
      <c r="B45" s="69">
        <v>6211</v>
      </c>
      <c r="C45" s="86"/>
      <c r="D45" s="86"/>
      <c r="E45" s="86"/>
      <c r="F45" s="86"/>
      <c r="G45" s="86"/>
      <c r="I45" s="95">
        <v>0.5019</v>
      </c>
      <c r="J45" s="96">
        <f t="shared" si="0"/>
        <v>0</v>
      </c>
      <c r="K45" s="96">
        <f t="shared" si="1"/>
        <v>0</v>
      </c>
      <c r="L45" s="96">
        <f t="shared" si="2"/>
        <v>0</v>
      </c>
      <c r="M45" s="96">
        <f t="shared" si="3"/>
        <v>0</v>
      </c>
      <c r="N45" s="97">
        <f t="shared" si="4"/>
        <v>0</v>
      </c>
    </row>
    <row r="46" spans="1:14" ht="12.75">
      <c r="A46" s="69" t="s">
        <v>22</v>
      </c>
      <c r="B46" s="69">
        <v>6401</v>
      </c>
      <c r="C46" s="86">
        <v>20000</v>
      </c>
      <c r="D46" s="86"/>
      <c r="E46" s="86"/>
      <c r="F46" s="86"/>
      <c r="G46" s="86"/>
      <c r="I46" s="95">
        <v>0.0865</v>
      </c>
      <c r="J46" s="96">
        <f t="shared" si="0"/>
        <v>1729.9999999999998</v>
      </c>
      <c r="K46" s="96">
        <f t="shared" si="1"/>
        <v>0</v>
      </c>
      <c r="L46" s="96">
        <f t="shared" si="2"/>
        <v>0</v>
      </c>
      <c r="M46" s="96">
        <f t="shared" si="3"/>
        <v>0</v>
      </c>
      <c r="N46" s="97">
        <f t="shared" si="4"/>
        <v>0</v>
      </c>
    </row>
    <row r="47" spans="1:14" ht="12.75">
      <c r="A47" s="69" t="s">
        <v>85</v>
      </c>
      <c r="B47" s="69">
        <v>6501</v>
      </c>
      <c r="C47" s="86"/>
      <c r="D47" s="86"/>
      <c r="E47" s="86"/>
      <c r="F47" s="86"/>
      <c r="G47" s="86"/>
      <c r="I47" s="95"/>
      <c r="J47" s="96">
        <f t="shared" si="0"/>
        <v>0</v>
      </c>
      <c r="K47" s="96">
        <f t="shared" si="1"/>
        <v>0</v>
      </c>
      <c r="L47" s="96">
        <f t="shared" si="2"/>
        <v>0</v>
      </c>
      <c r="M47" s="96">
        <f t="shared" si="3"/>
        <v>0</v>
      </c>
      <c r="N47" s="97">
        <f t="shared" si="4"/>
        <v>0</v>
      </c>
    </row>
    <row r="48" spans="1:14" ht="12.75">
      <c r="A48" s="69" t="s">
        <v>16</v>
      </c>
      <c r="B48" s="69">
        <v>6311</v>
      </c>
      <c r="C48" s="86"/>
      <c r="D48" s="86"/>
      <c r="E48" s="86"/>
      <c r="F48" s="86"/>
      <c r="G48" s="86"/>
      <c r="I48" s="95"/>
      <c r="J48" s="96">
        <f t="shared" si="0"/>
        <v>0</v>
      </c>
      <c r="K48" s="96">
        <f t="shared" si="1"/>
        <v>0</v>
      </c>
      <c r="L48" s="96">
        <f t="shared" si="2"/>
        <v>0</v>
      </c>
      <c r="M48" s="96">
        <f t="shared" si="3"/>
        <v>0</v>
      </c>
      <c r="N48" s="97">
        <f t="shared" si="4"/>
        <v>0</v>
      </c>
    </row>
    <row r="49" spans="1:14" ht="12.75">
      <c r="A49" s="77" t="s">
        <v>86</v>
      </c>
      <c r="B49" s="77">
        <v>6401</v>
      </c>
      <c r="C49" s="98"/>
      <c r="D49" s="98"/>
      <c r="E49" s="98"/>
      <c r="F49" s="98"/>
      <c r="G49" s="98"/>
      <c r="I49" s="95"/>
      <c r="J49" s="96">
        <f t="shared" si="0"/>
        <v>0</v>
      </c>
      <c r="K49" s="96">
        <f t="shared" si="1"/>
        <v>0</v>
      </c>
      <c r="L49" s="96">
        <f t="shared" si="2"/>
        <v>0</v>
      </c>
      <c r="M49" s="96">
        <f t="shared" si="3"/>
        <v>0</v>
      </c>
      <c r="N49" s="97">
        <f t="shared" si="4"/>
        <v>0</v>
      </c>
    </row>
    <row r="50" spans="1:14" s="79" customFormat="1" ht="12.75">
      <c r="A50" s="69" t="s">
        <v>87</v>
      </c>
      <c r="B50" s="69">
        <v>6401</v>
      </c>
      <c r="C50" s="86"/>
      <c r="D50" s="86"/>
      <c r="E50" s="86"/>
      <c r="F50" s="86"/>
      <c r="G50" s="86"/>
      <c r="I50" s="95"/>
      <c r="J50" s="96">
        <f t="shared" si="0"/>
        <v>0</v>
      </c>
      <c r="K50" s="96">
        <f t="shared" si="1"/>
        <v>0</v>
      </c>
      <c r="L50" s="96">
        <f t="shared" si="2"/>
        <v>0</v>
      </c>
      <c r="M50" s="96">
        <f t="shared" si="3"/>
        <v>0</v>
      </c>
      <c r="N50" s="97">
        <f t="shared" si="4"/>
        <v>0</v>
      </c>
    </row>
    <row r="51" spans="1:14" s="100" customFormat="1" ht="12.75">
      <c r="A51" s="74" t="s">
        <v>14</v>
      </c>
      <c r="B51" s="74"/>
      <c r="C51" s="99">
        <f>SUM(C38:C50)</f>
        <v>53952</v>
      </c>
      <c r="D51" s="99">
        <f>SUM(D38:D50)</f>
        <v>83952</v>
      </c>
      <c r="E51" s="99">
        <f>SUM(E38:E50)</f>
        <v>83952</v>
      </c>
      <c r="F51" s="99">
        <f>SUM(F38:F50)</f>
        <v>83952</v>
      </c>
      <c r="G51" s="99">
        <f>SUM(G38:G50)</f>
        <v>105172</v>
      </c>
      <c r="I51" s="101"/>
      <c r="J51" s="102"/>
      <c r="K51" s="102"/>
      <c r="L51" s="102"/>
      <c r="M51" s="102"/>
      <c r="N51" s="103"/>
    </row>
    <row r="52" spans="1:14" s="79" customFormat="1" ht="12.75">
      <c r="A52" s="69" t="s">
        <v>88</v>
      </c>
      <c r="B52" s="69">
        <v>6701</v>
      </c>
      <c r="C52" s="86">
        <f>J52</f>
        <v>4666.848</v>
      </c>
      <c r="D52" s="86">
        <f>K52</f>
        <v>23516.847999999998</v>
      </c>
      <c r="E52" s="86">
        <f>L52</f>
        <v>23516.847999999998</v>
      </c>
      <c r="F52" s="86">
        <f>M52</f>
        <v>23516.847999999998</v>
      </c>
      <c r="G52" s="86">
        <f>N52</f>
        <v>25352.378</v>
      </c>
      <c r="I52" s="104" t="s">
        <v>17</v>
      </c>
      <c r="J52" s="105">
        <f>SUM(J38:J50)</f>
        <v>4666.848</v>
      </c>
      <c r="K52" s="105">
        <f>SUM(K38:K50)</f>
        <v>23516.847999999998</v>
      </c>
      <c r="L52" s="105">
        <f>SUM(L38:L50)</f>
        <v>23516.847999999998</v>
      </c>
      <c r="M52" s="105">
        <f>SUM(M38:M50)</f>
        <v>23516.847999999998</v>
      </c>
      <c r="N52" s="106">
        <f>SUM(N38:N50)</f>
        <v>25352.378</v>
      </c>
    </row>
    <row r="53" spans="1:7" s="108" customFormat="1" ht="13.5">
      <c r="A53" s="71" t="s">
        <v>10</v>
      </c>
      <c r="B53" s="71"/>
      <c r="C53" s="107">
        <f>SUM(C51:C52)</f>
        <v>58618.848</v>
      </c>
      <c r="D53" s="107">
        <f>SUM(D51:D52)</f>
        <v>107468.848</v>
      </c>
      <c r="E53" s="107">
        <f>SUM(E51:E52)</f>
        <v>107468.848</v>
      </c>
      <c r="F53" s="107">
        <f>SUM(F51:F52)</f>
        <v>107468.848</v>
      </c>
      <c r="G53" s="107">
        <f>SUM(G51:G52)</f>
        <v>130524.378</v>
      </c>
    </row>
    <row r="54" spans="1:7" s="79" customFormat="1" ht="12.75">
      <c r="A54" s="69"/>
      <c r="B54" s="69"/>
      <c r="C54" s="88"/>
      <c r="D54" s="88"/>
      <c r="E54" s="88"/>
      <c r="F54" s="88"/>
      <c r="G54" s="88"/>
    </row>
    <row r="55" spans="1:7" s="79" customFormat="1" ht="12.75">
      <c r="A55" s="68" t="s">
        <v>89</v>
      </c>
      <c r="B55" s="68"/>
      <c r="C55" s="88"/>
      <c r="D55" s="88"/>
      <c r="E55" s="88"/>
      <c r="F55" s="88"/>
      <c r="G55" s="88"/>
    </row>
    <row r="56" spans="1:7" s="79" customFormat="1" ht="12.75">
      <c r="A56" s="69" t="s">
        <v>90</v>
      </c>
      <c r="B56" s="69">
        <v>7101</v>
      </c>
      <c r="C56" s="86">
        <v>4000</v>
      </c>
      <c r="D56" s="86">
        <v>4000</v>
      </c>
      <c r="E56" s="86">
        <v>4000</v>
      </c>
      <c r="F56" s="86">
        <v>4000</v>
      </c>
      <c r="G56" s="86">
        <v>4000</v>
      </c>
    </row>
    <row r="57" spans="1:7" s="79" customFormat="1" ht="12.75">
      <c r="A57" s="69" t="s">
        <v>21</v>
      </c>
      <c r="B57" s="69">
        <v>7101</v>
      </c>
      <c r="C57" s="86">
        <v>3000</v>
      </c>
      <c r="D57" s="86">
        <v>3000</v>
      </c>
      <c r="E57" s="86">
        <v>3000</v>
      </c>
      <c r="F57" s="86">
        <v>3000</v>
      </c>
      <c r="G57" s="86">
        <v>3000</v>
      </c>
    </row>
    <row r="58" spans="1:7" s="79" customFormat="1" ht="12.75">
      <c r="A58" s="69" t="s">
        <v>28</v>
      </c>
      <c r="B58" s="69">
        <v>7101</v>
      </c>
      <c r="C58" s="86">
        <v>3000</v>
      </c>
      <c r="D58" s="86">
        <v>3000</v>
      </c>
      <c r="E58" s="86">
        <v>3000</v>
      </c>
      <c r="F58" s="86">
        <v>3000</v>
      </c>
      <c r="G58" s="86">
        <v>3000</v>
      </c>
    </row>
    <row r="59" spans="1:7" s="79" customFormat="1" ht="12.75">
      <c r="A59" s="69" t="s">
        <v>34</v>
      </c>
      <c r="B59" s="69">
        <v>7101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</row>
    <row r="60" spans="1:7" s="79" customFormat="1" ht="12.75">
      <c r="A60" s="69" t="s">
        <v>98</v>
      </c>
      <c r="B60" s="69">
        <v>7101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</row>
    <row r="61" spans="1:7" s="79" customFormat="1" ht="12.75">
      <c r="A61" s="69" t="s">
        <v>91</v>
      </c>
      <c r="B61" s="69">
        <v>7201</v>
      </c>
      <c r="C61" s="86">
        <v>2000</v>
      </c>
      <c r="D61" s="86">
        <v>2000</v>
      </c>
      <c r="E61" s="86">
        <v>2000</v>
      </c>
      <c r="F61" s="86">
        <v>2000</v>
      </c>
      <c r="G61" s="86">
        <v>2000</v>
      </c>
    </row>
    <row r="62" spans="1:7" s="79" customFormat="1" ht="12.75">
      <c r="A62" s="69" t="s">
        <v>92</v>
      </c>
      <c r="B62" s="69">
        <v>7301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</row>
    <row r="63" spans="1:7" s="79" customFormat="1" ht="12.75">
      <c r="A63" s="69" t="s">
        <v>93</v>
      </c>
      <c r="B63" s="69">
        <v>7501</v>
      </c>
      <c r="C63" s="86">
        <v>3500</v>
      </c>
      <c r="D63" s="86">
        <v>3500</v>
      </c>
      <c r="E63" s="86">
        <v>3500</v>
      </c>
      <c r="F63" s="86">
        <v>3500</v>
      </c>
      <c r="G63" s="86">
        <v>3500</v>
      </c>
    </row>
    <row r="64" spans="1:7" s="79" customFormat="1" ht="12.75">
      <c r="A64" s="69" t="s">
        <v>100</v>
      </c>
      <c r="B64" s="69">
        <v>7401</v>
      </c>
      <c r="C64" s="86">
        <v>9600</v>
      </c>
      <c r="D64" s="86">
        <v>9385</v>
      </c>
      <c r="E64" s="86">
        <v>7804</v>
      </c>
      <c r="F64" s="86">
        <v>8265</v>
      </c>
      <c r="G64" s="86">
        <v>8768</v>
      </c>
    </row>
    <row r="65" spans="1:7" s="108" customFormat="1" ht="13.5">
      <c r="A65" s="71" t="s">
        <v>94</v>
      </c>
      <c r="B65" s="71"/>
      <c r="C65" s="107">
        <f>SUM(C56:C64)</f>
        <v>25100</v>
      </c>
      <c r="D65" s="107">
        <f>SUM(D56:D64)</f>
        <v>24885</v>
      </c>
      <c r="E65" s="107">
        <f>SUM(E56:E64)</f>
        <v>23304</v>
      </c>
      <c r="F65" s="107">
        <f>SUM(F56:F64)</f>
        <v>23765</v>
      </c>
      <c r="G65" s="107">
        <f>SUM(G56:G64)</f>
        <v>24268</v>
      </c>
    </row>
    <row r="66" spans="1:7" ht="12.75">
      <c r="A66" s="109" t="s">
        <v>95</v>
      </c>
      <c r="B66" s="109"/>
      <c r="C66" s="110">
        <f>+C65+C53</f>
        <v>83718.848</v>
      </c>
      <c r="D66" s="110">
        <f>+D65+D53</f>
        <v>132353.848</v>
      </c>
      <c r="E66" s="110">
        <f>+E65+E53</f>
        <v>130772.848</v>
      </c>
      <c r="F66" s="110">
        <f>+F65+F53</f>
        <v>131233.848</v>
      </c>
      <c r="G66" s="110">
        <f>+G65+G53</f>
        <v>154792.378</v>
      </c>
    </row>
    <row r="67" spans="1:7" ht="12.75">
      <c r="A67" s="71" t="s">
        <v>54</v>
      </c>
      <c r="B67" s="71"/>
      <c r="C67" s="87">
        <f>+C34-C66</f>
        <v>40031.152</v>
      </c>
      <c r="D67" s="87">
        <f>+D34-D66</f>
        <v>115146.152</v>
      </c>
      <c r="E67" s="87">
        <f>+E34-E66</f>
        <v>240477.152</v>
      </c>
      <c r="F67" s="87">
        <f>+F34-F66</f>
        <v>363766.152</v>
      </c>
      <c r="G67" s="87">
        <f>+G34-G66</f>
        <v>340207.622</v>
      </c>
    </row>
  </sheetData>
  <sheetProtection/>
  <printOptions horizontalCentered="1"/>
  <pageMargins left="0.5" right="0.75" top="0.51" bottom="0.76" header="0.17" footer="0.47"/>
  <pageSetup fitToHeight="1" fitToWidth="1" horizontalDpi="600" verticalDpi="600" orientation="portrait" scale="86"/>
  <headerFooter alignWithMargins="0">
    <oddFooter>&amp;L&amp;C&amp;R&amp;"Times,Regular"&amp;9&amp;F&amp;D LW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pane ySplit="9" topLeftCell="A11" activePane="bottomLeft" state="frozen"/>
      <selection pane="topLeft" activeCell="A1" sqref="A1"/>
      <selection pane="bottomLeft" activeCell="C11" sqref="C11"/>
    </sheetView>
  </sheetViews>
  <sheetFormatPr defaultColWidth="8.8515625" defaultRowHeight="12.75"/>
  <cols>
    <col min="1" max="1" width="33.7109375" style="63" customWidth="1"/>
    <col min="2" max="2" width="6.7109375" style="63" customWidth="1"/>
    <col min="3" max="7" width="10.7109375" style="63" customWidth="1"/>
    <col min="8" max="8" width="2.28125" style="63" customWidth="1"/>
    <col min="9" max="9" width="6.140625" style="63" customWidth="1"/>
    <col min="10" max="10" width="7.8515625" style="63" customWidth="1"/>
    <col min="11" max="14" width="8.00390625" style="63" bestFit="1" customWidth="1"/>
    <col min="15" max="16384" width="8.8515625" style="63" customWidth="1"/>
  </cols>
  <sheetData>
    <row r="1" spans="1:7" ht="12.75">
      <c r="A1" s="62" t="s">
        <v>104</v>
      </c>
      <c r="B1" s="62"/>
      <c r="C1" s="62"/>
      <c r="D1" s="62"/>
      <c r="E1" s="62"/>
      <c r="F1" s="62"/>
      <c r="G1" s="62"/>
    </row>
    <row r="2" spans="1:7" ht="12" customHeight="1">
      <c r="A2" s="62" t="s">
        <v>30</v>
      </c>
      <c r="B2" s="62" t="s">
        <v>0</v>
      </c>
      <c r="C2" s="64"/>
      <c r="D2" s="64"/>
      <c r="E2" s="64"/>
      <c r="F2" s="64"/>
      <c r="G2" s="64"/>
    </row>
    <row r="3" spans="1:7" ht="12.75">
      <c r="A3" s="62" t="s">
        <v>20</v>
      </c>
      <c r="B3" s="62" t="s">
        <v>1</v>
      </c>
      <c r="C3" s="64"/>
      <c r="D3" s="64"/>
      <c r="E3" s="64"/>
      <c r="F3" s="64"/>
      <c r="G3" s="64"/>
    </row>
    <row r="4" spans="1:7" ht="12.75">
      <c r="A4" s="62" t="s">
        <v>19</v>
      </c>
      <c r="B4" s="62"/>
      <c r="C4" s="62"/>
      <c r="D4" s="62"/>
      <c r="E4" s="62"/>
      <c r="F4" s="62"/>
      <c r="G4" s="62"/>
    </row>
    <row r="5" spans="1:2" ht="12.75">
      <c r="A5" s="62" t="s">
        <v>38</v>
      </c>
      <c r="B5" s="62"/>
    </row>
    <row r="6" spans="1:7" ht="12" customHeight="1">
      <c r="A6" s="62" t="s">
        <v>7</v>
      </c>
      <c r="B6" s="62"/>
      <c r="D6" s="62"/>
      <c r="E6" s="62"/>
      <c r="F6" s="62"/>
      <c r="G6" s="62"/>
    </row>
    <row r="7" spans="1:7" ht="12" customHeight="1">
      <c r="A7" s="65"/>
      <c r="B7" s="62"/>
      <c r="C7" s="66"/>
      <c r="D7" s="62"/>
      <c r="E7" s="62"/>
      <c r="F7" s="62"/>
      <c r="G7" s="62"/>
    </row>
    <row r="8" spans="3:7" ht="12.75">
      <c r="C8" s="67" t="s">
        <v>66</v>
      </c>
      <c r="D8" s="67" t="s">
        <v>66</v>
      </c>
      <c r="E8" s="67" t="s">
        <v>66</v>
      </c>
      <c r="F8" s="67" t="s">
        <v>66</v>
      </c>
      <c r="G8" s="67" t="s">
        <v>66</v>
      </c>
    </row>
    <row r="9" spans="2:7" ht="12.75">
      <c r="B9" s="67" t="s">
        <v>103</v>
      </c>
      <c r="C9" s="67" t="s">
        <v>39</v>
      </c>
      <c r="D9" s="67" t="s">
        <v>40</v>
      </c>
      <c r="E9" s="67" t="s">
        <v>41</v>
      </c>
      <c r="F9" s="67" t="s">
        <v>42</v>
      </c>
      <c r="G9" s="67" t="s">
        <v>43</v>
      </c>
    </row>
    <row r="10" spans="1:7" ht="12.75">
      <c r="A10" s="68" t="s">
        <v>68</v>
      </c>
      <c r="B10" s="68"/>
      <c r="C10" s="69"/>
      <c r="D10" s="69"/>
      <c r="E10" s="69"/>
      <c r="F10" s="69"/>
      <c r="G10" s="69"/>
    </row>
    <row r="11" spans="1:7" ht="12.75">
      <c r="A11" s="70" t="s">
        <v>69</v>
      </c>
      <c r="B11" s="70"/>
      <c r="C11" s="70">
        <v>12</v>
      </c>
      <c r="D11" s="70">
        <f>C11+12</f>
        <v>24</v>
      </c>
      <c r="E11" s="70">
        <f>D11+12</f>
        <v>36</v>
      </c>
      <c r="F11" s="70">
        <f>E11+12</f>
        <v>48</v>
      </c>
      <c r="G11" s="70">
        <f>F11</f>
        <v>48</v>
      </c>
    </row>
    <row r="12" spans="1:7" ht="12.75">
      <c r="A12" s="69"/>
      <c r="B12" s="69"/>
      <c r="C12" s="69"/>
      <c r="D12" s="69"/>
      <c r="E12" s="69"/>
      <c r="F12" s="69"/>
      <c r="G12" s="69"/>
    </row>
    <row r="13" spans="1:7" ht="12.75">
      <c r="A13" s="70" t="s">
        <v>29</v>
      </c>
      <c r="B13" s="70"/>
      <c r="C13" s="70">
        <v>30</v>
      </c>
      <c r="D13" s="70">
        <v>30</v>
      </c>
      <c r="E13" s="70">
        <v>30</v>
      </c>
      <c r="F13" s="70">
        <v>30</v>
      </c>
      <c r="G13" s="70">
        <v>30</v>
      </c>
    </row>
    <row r="14" spans="1:7" ht="12.75">
      <c r="A14" s="69"/>
      <c r="B14" s="69"/>
      <c r="C14" s="69"/>
      <c r="D14" s="69"/>
      <c r="E14" s="69"/>
      <c r="F14" s="69"/>
      <c r="G14" s="69"/>
    </row>
    <row r="15" spans="1:7" ht="12.75">
      <c r="A15" s="71" t="s">
        <v>8</v>
      </c>
      <c r="B15" s="71"/>
      <c r="C15" s="71">
        <f>C16+C18+C17</f>
        <v>360</v>
      </c>
      <c r="D15" s="71">
        <f>D16+D18+D17</f>
        <v>720</v>
      </c>
      <c r="E15" s="72">
        <f>E16+E18+E17</f>
        <v>1080</v>
      </c>
      <c r="F15" s="71">
        <f>F16+F18+F17</f>
        <v>1440</v>
      </c>
      <c r="G15" s="72">
        <f>G16+G18+G17</f>
        <v>1440</v>
      </c>
    </row>
    <row r="16" spans="1:7" s="76" customFormat="1" ht="12.75">
      <c r="A16" s="69" t="s">
        <v>48</v>
      </c>
      <c r="B16" s="73"/>
      <c r="C16" s="74"/>
      <c r="D16" s="74"/>
      <c r="E16" s="75"/>
      <c r="F16" s="75"/>
      <c r="G16" s="75"/>
    </row>
    <row r="17" spans="1:7" ht="12.75">
      <c r="A17" s="69" t="s">
        <v>49</v>
      </c>
      <c r="B17" s="69"/>
      <c r="C17" s="69">
        <f>C11*C13</f>
        <v>360</v>
      </c>
      <c r="D17" s="69">
        <f>D11*D13</f>
        <v>720</v>
      </c>
      <c r="E17" s="69">
        <f>E11*E13</f>
        <v>1080</v>
      </c>
      <c r="F17" s="69">
        <f>F11*F13</f>
        <v>1440</v>
      </c>
      <c r="G17" s="69">
        <f>G11*G13</f>
        <v>1440</v>
      </c>
    </row>
    <row r="18" spans="1:7" ht="12.75">
      <c r="A18" s="69" t="s">
        <v>71</v>
      </c>
      <c r="B18" s="69"/>
      <c r="C18" s="69"/>
      <c r="D18" s="69"/>
      <c r="E18" s="69"/>
      <c r="F18" s="69"/>
      <c r="G18" s="69"/>
    </row>
    <row r="19" spans="1:7" ht="12.75">
      <c r="A19" s="77"/>
      <c r="B19" s="77"/>
      <c r="C19" s="77"/>
      <c r="D19" s="77"/>
      <c r="E19" s="77"/>
      <c r="F19" s="77"/>
      <c r="G19" s="77"/>
    </row>
    <row r="20" spans="1:7" s="79" customFormat="1" ht="12.75">
      <c r="A20" s="71" t="s">
        <v>3</v>
      </c>
      <c r="B20" s="71"/>
      <c r="C20" s="78">
        <f>C21+C22+C23</f>
        <v>12</v>
      </c>
      <c r="D20" s="78">
        <f>D21+D22+D23</f>
        <v>24</v>
      </c>
      <c r="E20" s="78">
        <f>E21+E22+E23</f>
        <v>36</v>
      </c>
      <c r="F20" s="78">
        <f>F21+F22+F23</f>
        <v>48</v>
      </c>
      <c r="G20" s="78">
        <f>G21+G22+G23</f>
        <v>48</v>
      </c>
    </row>
    <row r="21" spans="1:7" s="79" customFormat="1" ht="12.75">
      <c r="A21" s="80" t="s">
        <v>4</v>
      </c>
      <c r="B21" s="80"/>
      <c r="C21" s="81">
        <f>(C16+C17)/30</f>
        <v>12</v>
      </c>
      <c r="D21" s="81">
        <f>(D16+D17)/30</f>
        <v>24</v>
      </c>
      <c r="E21" s="81">
        <f>(E16+E17)/30</f>
        <v>36</v>
      </c>
      <c r="F21" s="81">
        <f>(F16+F17)/30</f>
        <v>48</v>
      </c>
      <c r="G21" s="81">
        <f>(G16+G17)/30</f>
        <v>48</v>
      </c>
    </row>
    <row r="22" spans="1:7" s="79" customFormat="1" ht="12.75">
      <c r="A22" s="69" t="s">
        <v>5</v>
      </c>
      <c r="B22" s="69"/>
      <c r="C22" s="82">
        <f>C18/24</f>
        <v>0</v>
      </c>
      <c r="D22" s="82">
        <f>D18/24</f>
        <v>0</v>
      </c>
      <c r="E22" s="82">
        <f>E18/24</f>
        <v>0</v>
      </c>
      <c r="F22" s="82">
        <f>F18/24</f>
        <v>0</v>
      </c>
      <c r="G22" s="82">
        <f>G18/24</f>
        <v>0</v>
      </c>
    </row>
    <row r="23" spans="1:7" s="79" customFormat="1" ht="12.75">
      <c r="A23" s="69" t="s">
        <v>6</v>
      </c>
      <c r="B23" s="69"/>
      <c r="C23" s="82">
        <v>0</v>
      </c>
      <c r="D23" s="82">
        <v>0</v>
      </c>
      <c r="E23" s="82">
        <v>0</v>
      </c>
      <c r="F23" s="82">
        <v>0</v>
      </c>
      <c r="G23" s="82">
        <v>0</v>
      </c>
    </row>
    <row r="24" spans="1:7" s="79" customFormat="1" ht="12.75">
      <c r="A24" s="69"/>
      <c r="B24" s="69"/>
      <c r="C24" s="82"/>
      <c r="D24" s="82"/>
      <c r="E24" s="82"/>
      <c r="F24" s="82"/>
      <c r="G24" s="82"/>
    </row>
    <row r="25" spans="1:7" ht="12.75">
      <c r="A25" s="69" t="s">
        <v>72</v>
      </c>
      <c r="B25" s="69"/>
      <c r="C25" s="69"/>
      <c r="D25" s="69"/>
      <c r="E25" s="69"/>
      <c r="F25" s="69"/>
      <c r="G25" s="69"/>
    </row>
    <row r="26" spans="1:14" ht="12.75">
      <c r="A26" s="69" t="s">
        <v>48</v>
      </c>
      <c r="B26" s="69"/>
      <c r="C26" s="83">
        <v>252.5</v>
      </c>
      <c r="D26" s="83">
        <v>252.5</v>
      </c>
      <c r="E26" s="83">
        <v>252.5</v>
      </c>
      <c r="F26" s="83">
        <v>252.5</v>
      </c>
      <c r="G26" s="83">
        <v>252.5</v>
      </c>
      <c r="J26" s="63" t="s">
        <v>23</v>
      </c>
      <c r="K26" s="63" t="s">
        <v>24</v>
      </c>
      <c r="L26" s="63" t="s">
        <v>25</v>
      </c>
      <c r="M26" s="63" t="s">
        <v>26</v>
      </c>
      <c r="N26" s="63" t="s">
        <v>27</v>
      </c>
    </row>
    <row r="27" spans="1:7" ht="12.75">
      <c r="A27" s="69" t="s">
        <v>49</v>
      </c>
      <c r="B27" s="69"/>
      <c r="C27" s="83">
        <v>275</v>
      </c>
      <c r="D27" s="83">
        <v>275</v>
      </c>
      <c r="E27" s="83">
        <v>275</v>
      </c>
      <c r="F27" s="83">
        <v>275</v>
      </c>
      <c r="G27" s="83">
        <v>275</v>
      </c>
    </row>
    <row r="28" spans="1:7" ht="12.75">
      <c r="A28" s="69" t="s">
        <v>71</v>
      </c>
      <c r="B28" s="69"/>
      <c r="C28" s="83">
        <v>472.5</v>
      </c>
      <c r="D28" s="83">
        <v>472.5</v>
      </c>
      <c r="E28" s="83">
        <v>472.5</v>
      </c>
      <c r="F28" s="83">
        <v>472.5</v>
      </c>
      <c r="G28" s="83">
        <v>472.5</v>
      </c>
    </row>
    <row r="29" spans="1:7" ht="12.75">
      <c r="A29" s="69"/>
      <c r="B29" s="69"/>
      <c r="C29" s="83"/>
      <c r="D29" s="83"/>
      <c r="E29" s="83"/>
      <c r="F29" s="83"/>
      <c r="G29" s="83"/>
    </row>
    <row r="30" spans="1:7" ht="6" customHeight="1">
      <c r="A30" s="84"/>
      <c r="B30" s="85" t="s">
        <v>101</v>
      </c>
      <c r="C30" s="84"/>
      <c r="D30" s="84"/>
      <c r="E30" s="84"/>
      <c r="F30" s="84"/>
      <c r="G30" s="84"/>
    </row>
    <row r="31" spans="1:7" ht="12.75">
      <c r="A31" s="68" t="s">
        <v>73</v>
      </c>
      <c r="B31" s="68"/>
      <c r="C31" s="69"/>
      <c r="D31" s="69"/>
      <c r="E31" s="69"/>
      <c r="F31" s="69"/>
      <c r="G31" s="69"/>
    </row>
    <row r="32" spans="1:7" ht="12.75">
      <c r="A32" s="69" t="s">
        <v>74</v>
      </c>
      <c r="B32" s="83"/>
      <c r="C32" s="86">
        <f>(C26*C16)+(C27*C17)+(C28*C18)</f>
        <v>99000</v>
      </c>
      <c r="D32" s="86">
        <f>(D26*D16)+(D27*D17)+(D28*D18)</f>
        <v>198000</v>
      </c>
      <c r="E32" s="86">
        <f>(E26*E16)+(E27*E17)+(E28*E18)</f>
        <v>297000</v>
      </c>
      <c r="F32" s="86">
        <f>(F26*F16)+(F27*F17)+(F28*F18)</f>
        <v>396000</v>
      </c>
      <c r="G32" s="86">
        <f>(G26*G16)+(G27*G17)+(G28*G18)</f>
        <v>396000</v>
      </c>
    </row>
    <row r="33" spans="1:7" ht="12.75">
      <c r="A33" s="69" t="s">
        <v>56</v>
      </c>
      <c r="B33" s="83"/>
      <c r="C33" s="86">
        <v>0</v>
      </c>
      <c r="D33" s="86">
        <v>0</v>
      </c>
      <c r="E33" s="86">
        <v>0</v>
      </c>
      <c r="F33" s="86">
        <v>0</v>
      </c>
      <c r="G33" s="86">
        <v>0</v>
      </c>
    </row>
    <row r="34" spans="1:7" ht="12.75">
      <c r="A34" s="71" t="s">
        <v>75</v>
      </c>
      <c r="B34" s="71"/>
      <c r="C34" s="87">
        <f>SUM(C32:C33)</f>
        <v>99000</v>
      </c>
      <c r="D34" s="87">
        <f>SUM(D32:D33)</f>
        <v>198000</v>
      </c>
      <c r="E34" s="87">
        <f>SUM(E32:E33)</f>
        <v>297000</v>
      </c>
      <c r="F34" s="87">
        <f>SUM(F32:F33)</f>
        <v>396000</v>
      </c>
      <c r="G34" s="87">
        <f>SUM(G32:G33)</f>
        <v>396000</v>
      </c>
    </row>
    <row r="35" spans="1:7" ht="12.75">
      <c r="A35" s="69"/>
      <c r="B35" s="83"/>
      <c r="C35" s="86"/>
      <c r="D35" s="86"/>
      <c r="E35" s="86"/>
      <c r="F35" s="86"/>
      <c r="G35" s="86"/>
    </row>
    <row r="36" spans="1:14" ht="12.75">
      <c r="A36" s="68" t="s">
        <v>9</v>
      </c>
      <c r="C36" s="88"/>
      <c r="D36" s="88"/>
      <c r="E36" s="88"/>
      <c r="F36" s="88"/>
      <c r="G36" s="88"/>
      <c r="I36" s="89" t="s">
        <v>13</v>
      </c>
      <c r="J36" s="90"/>
      <c r="K36" s="90"/>
      <c r="L36" s="90"/>
      <c r="M36" s="90"/>
      <c r="N36" s="91"/>
    </row>
    <row r="37" spans="1:14" ht="12.75">
      <c r="A37" s="69" t="s">
        <v>76</v>
      </c>
      <c r="B37" s="69"/>
      <c r="C37" s="88"/>
      <c r="D37" s="88"/>
      <c r="E37" s="88"/>
      <c r="F37" s="88"/>
      <c r="G37" s="88"/>
      <c r="I37" s="92" t="s">
        <v>11</v>
      </c>
      <c r="J37" s="93">
        <v>1</v>
      </c>
      <c r="K37" s="93">
        <v>2</v>
      </c>
      <c r="L37" s="93">
        <v>3</v>
      </c>
      <c r="M37" s="93">
        <v>4</v>
      </c>
      <c r="N37" s="94">
        <v>5</v>
      </c>
    </row>
    <row r="38" spans="1:14" ht="12.75">
      <c r="A38" s="69" t="s">
        <v>53</v>
      </c>
      <c r="B38" s="69">
        <v>6301</v>
      </c>
      <c r="C38" s="86"/>
      <c r="D38" s="86"/>
      <c r="E38" s="86"/>
      <c r="F38" s="86"/>
      <c r="G38" s="86"/>
      <c r="I38" s="95"/>
      <c r="J38" s="96">
        <f aca="true" t="shared" si="0" ref="J38:J50">$I38*C38</f>
        <v>0</v>
      </c>
      <c r="K38" s="96">
        <f aca="true" t="shared" si="1" ref="K38:K50">$I38*D38</f>
        <v>0</v>
      </c>
      <c r="L38" s="96">
        <f aca="true" t="shared" si="2" ref="L38:L50">$I38*E38</f>
        <v>0</v>
      </c>
      <c r="M38" s="96">
        <f aca="true" t="shared" si="3" ref="M38:M50">$I38*F38</f>
        <v>0</v>
      </c>
      <c r="N38" s="97">
        <f aca="true" t="shared" si="4" ref="N38:N50">$I38*G38</f>
        <v>0</v>
      </c>
    </row>
    <row r="39" spans="1:14" ht="12.75">
      <c r="A39" s="69" t="s">
        <v>97</v>
      </c>
      <c r="B39" s="69">
        <v>6101</v>
      </c>
      <c r="C39" s="86">
        <v>0</v>
      </c>
      <c r="D39" s="86">
        <v>50000</v>
      </c>
      <c r="E39" s="86">
        <v>50000</v>
      </c>
      <c r="F39" s="86">
        <v>50000</v>
      </c>
      <c r="G39" s="86">
        <v>100000</v>
      </c>
      <c r="I39" s="95">
        <v>0.4116</v>
      </c>
      <c r="J39" s="96">
        <f t="shared" si="0"/>
        <v>0</v>
      </c>
      <c r="K39" s="96">
        <f t="shared" si="1"/>
        <v>20580</v>
      </c>
      <c r="L39" s="96">
        <f t="shared" si="2"/>
        <v>20580</v>
      </c>
      <c r="M39" s="96">
        <f t="shared" si="3"/>
        <v>20580</v>
      </c>
      <c r="N39" s="97">
        <f t="shared" si="4"/>
        <v>41160</v>
      </c>
    </row>
    <row r="40" spans="1:14" ht="12.75">
      <c r="A40" s="69" t="s">
        <v>78</v>
      </c>
      <c r="B40" s="69">
        <v>6301</v>
      </c>
      <c r="C40" s="86"/>
      <c r="D40" s="86"/>
      <c r="E40" s="86"/>
      <c r="F40" s="86"/>
      <c r="G40" s="86"/>
      <c r="I40" s="95">
        <v>0.0865</v>
      </c>
      <c r="J40" s="96">
        <f t="shared" si="0"/>
        <v>0</v>
      </c>
      <c r="K40" s="96">
        <f t="shared" si="1"/>
        <v>0</v>
      </c>
      <c r="L40" s="96">
        <f t="shared" si="2"/>
        <v>0</v>
      </c>
      <c r="M40" s="96">
        <f t="shared" si="3"/>
        <v>0</v>
      </c>
      <c r="N40" s="97">
        <f t="shared" si="4"/>
        <v>0</v>
      </c>
    </row>
    <row r="41" spans="1:14" ht="12.75">
      <c r="A41" s="69" t="s">
        <v>36</v>
      </c>
      <c r="B41" s="69">
        <v>6301</v>
      </c>
      <c r="C41" s="86">
        <v>34744</v>
      </c>
      <c r="D41" s="86">
        <v>34744</v>
      </c>
      <c r="E41" s="86">
        <v>34744</v>
      </c>
      <c r="F41" s="86">
        <v>34744</v>
      </c>
      <c r="G41" s="86">
        <v>34744</v>
      </c>
      <c r="I41" s="95">
        <v>0.0865</v>
      </c>
      <c r="J41" s="96">
        <f t="shared" si="0"/>
        <v>3005.3559999999998</v>
      </c>
      <c r="K41" s="96">
        <f t="shared" si="1"/>
        <v>3005.3559999999998</v>
      </c>
      <c r="L41" s="96">
        <f t="shared" si="2"/>
        <v>3005.3559999999998</v>
      </c>
      <c r="M41" s="96">
        <f t="shared" si="3"/>
        <v>3005.3559999999998</v>
      </c>
      <c r="N41" s="97">
        <f t="shared" si="4"/>
        <v>3005.3559999999998</v>
      </c>
    </row>
    <row r="42" spans="1:14" ht="12.75">
      <c r="A42" s="69" t="s">
        <v>84</v>
      </c>
      <c r="B42" s="69">
        <v>6101</v>
      </c>
      <c r="C42" s="86"/>
      <c r="D42" s="86"/>
      <c r="E42" s="86"/>
      <c r="F42" s="86"/>
      <c r="G42" s="86"/>
      <c r="I42" s="95">
        <v>0.4116</v>
      </c>
      <c r="J42" s="96">
        <f t="shared" si="0"/>
        <v>0</v>
      </c>
      <c r="K42" s="96">
        <f t="shared" si="1"/>
        <v>0</v>
      </c>
      <c r="L42" s="96">
        <f t="shared" si="2"/>
        <v>0</v>
      </c>
      <c r="M42" s="96">
        <f t="shared" si="3"/>
        <v>0</v>
      </c>
      <c r="N42" s="97">
        <f t="shared" si="4"/>
        <v>0</v>
      </c>
    </row>
    <row r="43" spans="1:14" ht="12.75">
      <c r="A43" s="69" t="s">
        <v>80</v>
      </c>
      <c r="B43" s="69">
        <v>6201</v>
      </c>
      <c r="C43" s="86"/>
      <c r="D43" s="86"/>
      <c r="E43" s="86"/>
      <c r="F43" s="86"/>
      <c r="G43" s="86"/>
      <c r="I43" s="95"/>
      <c r="J43" s="96">
        <f t="shared" si="0"/>
        <v>0</v>
      </c>
      <c r="K43" s="96">
        <f t="shared" si="1"/>
        <v>0</v>
      </c>
      <c r="L43" s="96">
        <f t="shared" si="2"/>
        <v>0</v>
      </c>
      <c r="M43" s="96">
        <f t="shared" si="3"/>
        <v>0</v>
      </c>
      <c r="N43" s="97">
        <f t="shared" si="4"/>
        <v>0</v>
      </c>
    </row>
    <row r="44" spans="1:14" ht="12.75">
      <c r="A44" s="69" t="s">
        <v>99</v>
      </c>
      <c r="B44" s="69">
        <v>6221</v>
      </c>
      <c r="C44" s="86"/>
      <c r="D44" s="86"/>
      <c r="E44" s="86"/>
      <c r="F44" s="86"/>
      <c r="G44" s="86"/>
      <c r="I44" s="95"/>
      <c r="J44" s="96">
        <f t="shared" si="0"/>
        <v>0</v>
      </c>
      <c r="K44" s="96">
        <f t="shared" si="1"/>
        <v>0</v>
      </c>
      <c r="L44" s="96">
        <f t="shared" si="2"/>
        <v>0</v>
      </c>
      <c r="M44" s="96">
        <f t="shared" si="3"/>
        <v>0</v>
      </c>
      <c r="N44" s="97">
        <f t="shared" si="4"/>
        <v>0</v>
      </c>
    </row>
    <row r="45" spans="1:14" ht="12.75">
      <c r="A45" s="69" t="s">
        <v>81</v>
      </c>
      <c r="B45" s="69">
        <v>6211</v>
      </c>
      <c r="C45" s="86"/>
      <c r="D45" s="86"/>
      <c r="E45" s="86"/>
      <c r="F45" s="86"/>
      <c r="G45" s="86"/>
      <c r="I45" s="95">
        <v>0.5019</v>
      </c>
      <c r="J45" s="96">
        <f t="shared" si="0"/>
        <v>0</v>
      </c>
      <c r="K45" s="96">
        <f t="shared" si="1"/>
        <v>0</v>
      </c>
      <c r="L45" s="96">
        <f t="shared" si="2"/>
        <v>0</v>
      </c>
      <c r="M45" s="96">
        <f t="shared" si="3"/>
        <v>0</v>
      </c>
      <c r="N45" s="97">
        <f t="shared" si="4"/>
        <v>0</v>
      </c>
    </row>
    <row r="46" spans="1:14" ht="12.75">
      <c r="A46" s="69" t="s">
        <v>22</v>
      </c>
      <c r="B46" s="69">
        <v>6401</v>
      </c>
      <c r="C46" s="86">
        <v>20000</v>
      </c>
      <c r="D46" s="86"/>
      <c r="E46" s="86"/>
      <c r="F46" s="86"/>
      <c r="G46" s="86"/>
      <c r="I46" s="95">
        <v>0.0865</v>
      </c>
      <c r="J46" s="96">
        <f t="shared" si="0"/>
        <v>1729.9999999999998</v>
      </c>
      <c r="K46" s="96">
        <f t="shared" si="1"/>
        <v>0</v>
      </c>
      <c r="L46" s="96">
        <f t="shared" si="2"/>
        <v>0</v>
      </c>
      <c r="M46" s="96">
        <f t="shared" si="3"/>
        <v>0</v>
      </c>
      <c r="N46" s="97">
        <f t="shared" si="4"/>
        <v>0</v>
      </c>
    </row>
    <row r="47" spans="1:14" ht="12.75">
      <c r="A47" s="69" t="s">
        <v>85</v>
      </c>
      <c r="B47" s="69">
        <v>6501</v>
      </c>
      <c r="C47" s="86"/>
      <c r="D47" s="86"/>
      <c r="E47" s="86"/>
      <c r="F47" s="86"/>
      <c r="G47" s="86"/>
      <c r="I47" s="95"/>
      <c r="J47" s="96">
        <f t="shared" si="0"/>
        <v>0</v>
      </c>
      <c r="K47" s="96">
        <f t="shared" si="1"/>
        <v>0</v>
      </c>
      <c r="L47" s="96">
        <f t="shared" si="2"/>
        <v>0</v>
      </c>
      <c r="M47" s="96">
        <f t="shared" si="3"/>
        <v>0</v>
      </c>
      <c r="N47" s="97">
        <f t="shared" si="4"/>
        <v>0</v>
      </c>
    </row>
    <row r="48" spans="1:14" ht="12.75">
      <c r="A48" s="69" t="s">
        <v>16</v>
      </c>
      <c r="B48" s="69">
        <v>6311</v>
      </c>
      <c r="C48" s="86"/>
      <c r="D48" s="86"/>
      <c r="E48" s="86"/>
      <c r="F48" s="86"/>
      <c r="G48" s="86"/>
      <c r="I48" s="95"/>
      <c r="J48" s="96">
        <f t="shared" si="0"/>
        <v>0</v>
      </c>
      <c r="K48" s="96">
        <f t="shared" si="1"/>
        <v>0</v>
      </c>
      <c r="L48" s="96">
        <f t="shared" si="2"/>
        <v>0</v>
      </c>
      <c r="M48" s="96">
        <f t="shared" si="3"/>
        <v>0</v>
      </c>
      <c r="N48" s="97">
        <f t="shared" si="4"/>
        <v>0</v>
      </c>
    </row>
    <row r="49" spans="1:14" ht="12.75">
      <c r="A49" s="77" t="s">
        <v>86</v>
      </c>
      <c r="B49" s="77">
        <v>6401</v>
      </c>
      <c r="C49" s="98"/>
      <c r="D49" s="98"/>
      <c r="E49" s="98"/>
      <c r="F49" s="98"/>
      <c r="G49" s="98"/>
      <c r="I49" s="95"/>
      <c r="J49" s="96">
        <f t="shared" si="0"/>
        <v>0</v>
      </c>
      <c r="K49" s="96">
        <f t="shared" si="1"/>
        <v>0</v>
      </c>
      <c r="L49" s="96">
        <f t="shared" si="2"/>
        <v>0</v>
      </c>
      <c r="M49" s="96">
        <f t="shared" si="3"/>
        <v>0</v>
      </c>
      <c r="N49" s="97">
        <f t="shared" si="4"/>
        <v>0</v>
      </c>
    </row>
    <row r="50" spans="1:14" s="79" customFormat="1" ht="12.75">
      <c r="A50" s="69" t="s">
        <v>87</v>
      </c>
      <c r="B50" s="69">
        <v>6401</v>
      </c>
      <c r="C50" s="86"/>
      <c r="D50" s="86"/>
      <c r="E50" s="86"/>
      <c r="F50" s="86"/>
      <c r="G50" s="86"/>
      <c r="I50" s="95"/>
      <c r="J50" s="96">
        <f t="shared" si="0"/>
        <v>0</v>
      </c>
      <c r="K50" s="96">
        <f t="shared" si="1"/>
        <v>0</v>
      </c>
      <c r="L50" s="96">
        <f t="shared" si="2"/>
        <v>0</v>
      </c>
      <c r="M50" s="96">
        <f t="shared" si="3"/>
        <v>0</v>
      </c>
      <c r="N50" s="97">
        <f t="shared" si="4"/>
        <v>0</v>
      </c>
    </row>
    <row r="51" spans="1:14" s="100" customFormat="1" ht="12.75">
      <c r="A51" s="74" t="s">
        <v>14</v>
      </c>
      <c r="B51" s="74"/>
      <c r="C51" s="99">
        <f>SUM(C38:C50)</f>
        <v>54744</v>
      </c>
      <c r="D51" s="99">
        <f>SUM(D38:D50)</f>
        <v>84744</v>
      </c>
      <c r="E51" s="99">
        <f>SUM(E38:E50)</f>
        <v>84744</v>
      </c>
      <c r="F51" s="99">
        <f>SUM(F38:F50)</f>
        <v>84744</v>
      </c>
      <c r="G51" s="99">
        <f>SUM(G38:G50)</f>
        <v>134744</v>
      </c>
      <c r="I51" s="101"/>
      <c r="J51" s="102"/>
      <c r="K51" s="102"/>
      <c r="L51" s="102"/>
      <c r="M51" s="102"/>
      <c r="N51" s="103"/>
    </row>
    <row r="52" spans="1:14" s="79" customFormat="1" ht="12.75">
      <c r="A52" s="69" t="s">
        <v>88</v>
      </c>
      <c r="B52" s="69">
        <v>6701</v>
      </c>
      <c r="C52" s="86">
        <f>J52</f>
        <v>4735.356</v>
      </c>
      <c r="D52" s="86">
        <f>K52</f>
        <v>23585.356</v>
      </c>
      <c r="E52" s="86">
        <f>L52</f>
        <v>23585.356</v>
      </c>
      <c r="F52" s="86">
        <f>M52</f>
        <v>23585.356</v>
      </c>
      <c r="G52" s="86">
        <f>N52</f>
        <v>44165.356</v>
      </c>
      <c r="I52" s="104" t="s">
        <v>17</v>
      </c>
      <c r="J52" s="105">
        <f>SUM(J38:J50)</f>
        <v>4735.356</v>
      </c>
      <c r="K52" s="105">
        <f>SUM(K38:K50)</f>
        <v>23585.356</v>
      </c>
      <c r="L52" s="105">
        <f>SUM(L38:L50)</f>
        <v>23585.356</v>
      </c>
      <c r="M52" s="105">
        <f>SUM(M38:M50)</f>
        <v>23585.356</v>
      </c>
      <c r="N52" s="106">
        <f>SUM(N38:N50)</f>
        <v>44165.356</v>
      </c>
    </row>
    <row r="53" spans="1:7" s="108" customFormat="1" ht="13.5">
      <c r="A53" s="71" t="s">
        <v>10</v>
      </c>
      <c r="B53" s="71"/>
      <c r="C53" s="107">
        <f>SUM(C51:C52)</f>
        <v>59479.356</v>
      </c>
      <c r="D53" s="107">
        <f>SUM(D51:D52)</f>
        <v>108329.356</v>
      </c>
      <c r="E53" s="107">
        <f>SUM(E51:E52)</f>
        <v>108329.356</v>
      </c>
      <c r="F53" s="107">
        <f>SUM(F51:F52)</f>
        <v>108329.356</v>
      </c>
      <c r="G53" s="107">
        <f>SUM(G51:G52)</f>
        <v>178909.356</v>
      </c>
    </row>
    <row r="54" spans="1:7" s="79" customFormat="1" ht="12.75">
      <c r="A54" s="69"/>
      <c r="B54" s="69"/>
      <c r="C54" s="88"/>
      <c r="D54" s="88"/>
      <c r="E54" s="88"/>
      <c r="F54" s="88"/>
      <c r="G54" s="88"/>
    </row>
    <row r="55" spans="1:7" s="79" customFormat="1" ht="12.75">
      <c r="A55" s="68" t="s">
        <v>89</v>
      </c>
      <c r="B55" s="68"/>
      <c r="C55" s="88"/>
      <c r="D55" s="88"/>
      <c r="E55" s="88"/>
      <c r="F55" s="88"/>
      <c r="G55" s="88"/>
    </row>
    <row r="56" spans="1:7" s="79" customFormat="1" ht="12.75">
      <c r="A56" s="69" t="s">
        <v>90</v>
      </c>
      <c r="B56" s="69">
        <v>7101</v>
      </c>
      <c r="C56" s="86">
        <v>4000</v>
      </c>
      <c r="D56" s="86">
        <v>4000</v>
      </c>
      <c r="E56" s="86">
        <v>4000</v>
      </c>
      <c r="F56" s="86">
        <v>4000</v>
      </c>
      <c r="G56" s="86">
        <v>4000</v>
      </c>
    </row>
    <row r="57" spans="1:7" s="79" customFormat="1" ht="12.75">
      <c r="A57" s="69" t="s">
        <v>21</v>
      </c>
      <c r="B57" s="69">
        <v>7101</v>
      </c>
      <c r="C57" s="86">
        <v>3000</v>
      </c>
      <c r="D57" s="86">
        <v>3000</v>
      </c>
      <c r="E57" s="86">
        <v>3000</v>
      </c>
      <c r="F57" s="86">
        <v>3000</v>
      </c>
      <c r="G57" s="86">
        <v>3000</v>
      </c>
    </row>
    <row r="58" spans="1:7" s="79" customFormat="1" ht="12.75">
      <c r="A58" s="69" t="s">
        <v>28</v>
      </c>
      <c r="B58" s="69">
        <v>7101</v>
      </c>
      <c r="C58" s="86">
        <v>3000</v>
      </c>
      <c r="D58" s="86">
        <v>3000</v>
      </c>
      <c r="E58" s="86">
        <v>3000</v>
      </c>
      <c r="F58" s="86">
        <v>3000</v>
      </c>
      <c r="G58" s="86">
        <v>3000</v>
      </c>
    </row>
    <row r="59" spans="1:7" s="79" customFormat="1" ht="12.75">
      <c r="A59" s="69" t="s">
        <v>34</v>
      </c>
      <c r="B59" s="69">
        <v>7101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</row>
    <row r="60" spans="1:7" s="79" customFormat="1" ht="12.75">
      <c r="A60" s="69" t="s">
        <v>98</v>
      </c>
      <c r="B60" s="69">
        <v>7101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</row>
    <row r="61" spans="1:7" s="79" customFormat="1" ht="12.75">
      <c r="A61" s="69" t="s">
        <v>91</v>
      </c>
      <c r="B61" s="69">
        <v>7201</v>
      </c>
      <c r="C61" s="86">
        <v>2000</v>
      </c>
      <c r="D61" s="86">
        <v>2000</v>
      </c>
      <c r="E61" s="86">
        <v>2000</v>
      </c>
      <c r="F61" s="86">
        <v>2000</v>
      </c>
      <c r="G61" s="86">
        <v>2000</v>
      </c>
    </row>
    <row r="62" spans="1:7" s="79" customFormat="1" ht="12.75">
      <c r="A62" s="69" t="s">
        <v>92</v>
      </c>
      <c r="B62" s="69">
        <v>7301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</row>
    <row r="63" spans="1:7" s="79" customFormat="1" ht="12.75">
      <c r="A63" s="69" t="s">
        <v>93</v>
      </c>
      <c r="B63" s="69">
        <v>7501</v>
      </c>
      <c r="C63" s="86">
        <v>3500</v>
      </c>
      <c r="D63" s="86">
        <v>3500</v>
      </c>
      <c r="E63" s="86">
        <v>3500</v>
      </c>
      <c r="F63" s="86">
        <v>3500</v>
      </c>
      <c r="G63" s="86">
        <v>3500</v>
      </c>
    </row>
    <row r="64" spans="1:7" s="79" customFormat="1" ht="12.75">
      <c r="A64" s="69" t="s">
        <v>100</v>
      </c>
      <c r="B64" s="69">
        <v>7401</v>
      </c>
      <c r="C64" s="86">
        <v>7100</v>
      </c>
      <c r="D64" s="86">
        <v>6875</v>
      </c>
      <c r="E64" s="86">
        <v>6250</v>
      </c>
      <c r="F64" s="86">
        <v>6590</v>
      </c>
      <c r="G64" s="86">
        <v>7015</v>
      </c>
    </row>
    <row r="65" spans="1:7" s="108" customFormat="1" ht="13.5">
      <c r="A65" s="71" t="s">
        <v>94</v>
      </c>
      <c r="B65" s="71"/>
      <c r="C65" s="107">
        <f>SUM(C56:C64)</f>
        <v>22600</v>
      </c>
      <c r="D65" s="107">
        <f>SUM(D56:D64)</f>
        <v>22375</v>
      </c>
      <c r="E65" s="107">
        <f>SUM(E56:E64)</f>
        <v>21750</v>
      </c>
      <c r="F65" s="107">
        <f>SUM(F56:F64)</f>
        <v>22090</v>
      </c>
      <c r="G65" s="107">
        <f>SUM(G56:G64)</f>
        <v>22515</v>
      </c>
    </row>
    <row r="66" spans="1:7" ht="12.75">
      <c r="A66" s="109" t="s">
        <v>95</v>
      </c>
      <c r="B66" s="109"/>
      <c r="C66" s="110">
        <f>+C65+C53</f>
        <v>82079.356</v>
      </c>
      <c r="D66" s="110">
        <f>+D65+D53</f>
        <v>130704.356</v>
      </c>
      <c r="E66" s="110">
        <f>+E65+E53</f>
        <v>130079.356</v>
      </c>
      <c r="F66" s="110">
        <f>+F65+F53</f>
        <v>130419.356</v>
      </c>
      <c r="G66" s="110">
        <f>+G65+G53</f>
        <v>201424.356</v>
      </c>
    </row>
    <row r="67" spans="1:7" ht="12.75">
      <c r="A67" s="71" t="s">
        <v>54</v>
      </c>
      <c r="B67" s="71"/>
      <c r="C67" s="87">
        <f>+C34-C66</f>
        <v>16920.644</v>
      </c>
      <c r="D67" s="87">
        <f>+D34-D66</f>
        <v>67295.644</v>
      </c>
      <c r="E67" s="87">
        <f>+E34-E66</f>
        <v>166920.644</v>
      </c>
      <c r="F67" s="87">
        <f>+F34-F66</f>
        <v>265580.644</v>
      </c>
      <c r="G67" s="87">
        <f>+G34-G66</f>
        <v>194575.644</v>
      </c>
    </row>
  </sheetData>
  <sheetProtection/>
  <printOptions horizontalCentered="1"/>
  <pageMargins left="0.5" right="0.75" top="0.51" bottom="0.76" header="0.17" footer="0.47"/>
  <pageSetup fitToHeight="1" fitToWidth="1" horizontalDpi="600" verticalDpi="600" orientation="portrait" scale="86"/>
  <headerFooter alignWithMargins="0">
    <oddFooter>&amp;L&amp;C&amp;R&amp;"Times,Regular"&amp;9&amp;F&amp;D LW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pane ySplit="9" topLeftCell="A65" activePane="bottomLeft" state="frozen"/>
      <selection pane="topLeft" activeCell="A1" sqref="A1"/>
      <selection pane="bottomLeft" activeCell="J5" sqref="J5"/>
    </sheetView>
  </sheetViews>
  <sheetFormatPr defaultColWidth="8.8515625" defaultRowHeight="12.75"/>
  <cols>
    <col min="1" max="1" width="33.7109375" style="1" customWidth="1"/>
    <col min="2" max="2" width="6.7109375" style="1" customWidth="1"/>
    <col min="3" max="7" width="10.7109375" style="1" customWidth="1"/>
    <col min="8" max="8" width="2.28125" style="1" customWidth="1"/>
    <col min="9" max="9" width="6.140625" style="1" customWidth="1"/>
    <col min="10" max="10" width="7.8515625" style="1" customWidth="1"/>
    <col min="11" max="14" width="8.00390625" style="1" bestFit="1" customWidth="1"/>
    <col min="15" max="16384" width="8.8515625" style="1" customWidth="1"/>
  </cols>
  <sheetData>
    <row r="1" spans="1:7" ht="12.75">
      <c r="A1" s="37" t="s">
        <v>104</v>
      </c>
      <c r="B1" s="37"/>
      <c r="C1" s="37"/>
      <c r="D1" s="37"/>
      <c r="E1" s="37"/>
      <c r="F1" s="37"/>
      <c r="G1" s="37"/>
    </row>
    <row r="2" spans="1:7" ht="12" customHeight="1">
      <c r="A2" s="37" t="s">
        <v>30</v>
      </c>
      <c r="B2" s="37"/>
      <c r="C2" s="40"/>
      <c r="D2" s="40"/>
      <c r="E2" s="40"/>
      <c r="F2" s="40"/>
      <c r="G2" s="40"/>
    </row>
    <row r="3" spans="1:7" ht="12.75">
      <c r="A3" s="37" t="s">
        <v>20</v>
      </c>
      <c r="B3" s="37"/>
      <c r="C3" s="40"/>
      <c r="D3" s="40"/>
      <c r="E3" s="40"/>
      <c r="F3" s="40"/>
      <c r="G3" s="40"/>
    </row>
    <row r="4" spans="1:7" ht="12.75">
      <c r="A4" s="37" t="s">
        <v>19</v>
      </c>
      <c r="B4" s="37"/>
      <c r="C4" s="37"/>
      <c r="D4" s="37"/>
      <c r="E4" s="37"/>
      <c r="F4" s="37"/>
      <c r="G4" s="37"/>
    </row>
    <row r="5" spans="1:2" ht="12.75">
      <c r="A5" s="37" t="s">
        <v>38</v>
      </c>
      <c r="B5" s="37"/>
    </row>
    <row r="6" spans="1:7" ht="12" customHeight="1">
      <c r="A6" s="37" t="s">
        <v>15</v>
      </c>
      <c r="B6" s="37"/>
      <c r="D6" s="37"/>
      <c r="E6" s="37"/>
      <c r="F6" s="37"/>
      <c r="G6" s="37"/>
    </row>
    <row r="7" spans="1:7" ht="12" customHeight="1">
      <c r="A7" s="41"/>
      <c r="B7" s="37"/>
      <c r="C7" s="42"/>
      <c r="D7" s="37"/>
      <c r="E7" s="37"/>
      <c r="F7" s="37"/>
      <c r="G7" s="37"/>
    </row>
    <row r="8" spans="3:7" ht="12.75">
      <c r="C8" s="2" t="s">
        <v>66</v>
      </c>
      <c r="D8" s="2" t="s">
        <v>66</v>
      </c>
      <c r="E8" s="2" t="s">
        <v>66</v>
      </c>
      <c r="F8" s="2" t="s">
        <v>66</v>
      </c>
      <c r="G8" s="2" t="s">
        <v>66</v>
      </c>
    </row>
    <row r="9" spans="2:7" ht="12.75">
      <c r="B9" s="2" t="s">
        <v>103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</row>
    <row r="10" spans="1:7" ht="12.75">
      <c r="A10" s="3" t="s">
        <v>68</v>
      </c>
      <c r="B10" s="3"/>
      <c r="C10" s="4"/>
      <c r="D10" s="4"/>
      <c r="E10" s="4"/>
      <c r="F10" s="4"/>
      <c r="G10" s="4"/>
    </row>
    <row r="11" spans="1:7" ht="12.75">
      <c r="A11" s="61" t="s">
        <v>69</v>
      </c>
      <c r="B11" s="61"/>
      <c r="C11" s="61">
        <v>12</v>
      </c>
      <c r="D11" s="61">
        <f>C11+12</f>
        <v>24</v>
      </c>
      <c r="E11" s="61">
        <f>D11+12</f>
        <v>36</v>
      </c>
      <c r="F11" s="61">
        <f>E11+12</f>
        <v>48</v>
      </c>
      <c r="G11" s="61">
        <f>F11</f>
        <v>48</v>
      </c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61" t="s">
        <v>29</v>
      </c>
      <c r="B13" s="61"/>
      <c r="C13" s="61">
        <v>30</v>
      </c>
      <c r="D13" s="61">
        <v>30</v>
      </c>
      <c r="E13" s="61">
        <v>30</v>
      </c>
      <c r="F13" s="61">
        <v>30</v>
      </c>
      <c r="G13" s="61">
        <v>30</v>
      </c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6" t="s">
        <v>8</v>
      </c>
      <c r="B15" s="6"/>
      <c r="C15" s="6">
        <f>C16+C18+C17</f>
        <v>360</v>
      </c>
      <c r="D15" s="6">
        <f>D16+D18+D17</f>
        <v>720</v>
      </c>
      <c r="E15" s="43">
        <f>E16+E18+E17</f>
        <v>1080</v>
      </c>
      <c r="F15" s="6">
        <f>F16+F18+F17</f>
        <v>1440</v>
      </c>
      <c r="G15" s="43">
        <f>G16+G18+G17</f>
        <v>1440</v>
      </c>
    </row>
    <row r="16" spans="1:7" s="46" customFormat="1" ht="12.75">
      <c r="A16" s="4" t="s">
        <v>48</v>
      </c>
      <c r="B16" s="44"/>
      <c r="C16" s="29"/>
      <c r="D16" s="29"/>
      <c r="E16" s="45"/>
      <c r="F16" s="45"/>
      <c r="G16" s="45"/>
    </row>
    <row r="17" spans="1:7" ht="12.75">
      <c r="A17" s="4" t="s">
        <v>49</v>
      </c>
      <c r="B17" s="4"/>
      <c r="C17" s="4">
        <f>C11*C13</f>
        <v>360</v>
      </c>
      <c r="D17" s="4">
        <f>D11*D13</f>
        <v>720</v>
      </c>
      <c r="E17" s="4">
        <f>E11*E13</f>
        <v>1080</v>
      </c>
      <c r="F17" s="4">
        <f>F11*F13</f>
        <v>1440</v>
      </c>
      <c r="G17" s="4">
        <f>G11*G13</f>
        <v>1440</v>
      </c>
    </row>
    <row r="18" spans="1:7" ht="12.75">
      <c r="A18" s="4" t="s">
        <v>71</v>
      </c>
      <c r="B18" s="4"/>
      <c r="C18" s="4"/>
      <c r="D18" s="4"/>
      <c r="E18" s="4"/>
      <c r="F18" s="4"/>
      <c r="G18" s="4"/>
    </row>
    <row r="19" spans="1:7" ht="12.75">
      <c r="A19" s="31"/>
      <c r="B19" s="31"/>
      <c r="C19" s="31"/>
      <c r="D19" s="31"/>
      <c r="E19" s="31"/>
      <c r="F19" s="31"/>
      <c r="G19" s="31"/>
    </row>
    <row r="20" spans="1:7" s="14" customFormat="1" ht="12.75">
      <c r="A20" s="6" t="s">
        <v>3</v>
      </c>
      <c r="B20" s="6"/>
      <c r="C20" s="11">
        <f>C21+C22+C23</f>
        <v>12</v>
      </c>
      <c r="D20" s="11">
        <f>D21+D22+D23</f>
        <v>24</v>
      </c>
      <c r="E20" s="11">
        <f>E21+E22+E23</f>
        <v>36</v>
      </c>
      <c r="F20" s="11">
        <f>F21+F22+F23</f>
        <v>48</v>
      </c>
      <c r="G20" s="11">
        <f>G21+G22+G23</f>
        <v>48</v>
      </c>
    </row>
    <row r="21" spans="1:7" s="14" customFormat="1" ht="12.75">
      <c r="A21" s="38" t="s">
        <v>4</v>
      </c>
      <c r="B21" s="38"/>
      <c r="C21" s="39">
        <f>(C16+C17)/30</f>
        <v>12</v>
      </c>
      <c r="D21" s="39">
        <f>(D16+D17)/30</f>
        <v>24</v>
      </c>
      <c r="E21" s="39">
        <f>(E16+E17)/30</f>
        <v>36</v>
      </c>
      <c r="F21" s="39">
        <f>(F16+F17)/30</f>
        <v>48</v>
      </c>
      <c r="G21" s="39">
        <f>(G16+G17)/30</f>
        <v>48</v>
      </c>
    </row>
    <row r="22" spans="1:7" s="14" customFormat="1" ht="12.75">
      <c r="A22" s="4" t="s">
        <v>5</v>
      </c>
      <c r="B22" s="4"/>
      <c r="C22" s="13">
        <f>C18/24</f>
        <v>0</v>
      </c>
      <c r="D22" s="13">
        <f>D18/24</f>
        <v>0</v>
      </c>
      <c r="E22" s="13">
        <f>E18/24</f>
        <v>0</v>
      </c>
      <c r="F22" s="13">
        <f>F18/24</f>
        <v>0</v>
      </c>
      <c r="G22" s="13">
        <f>G18/24</f>
        <v>0</v>
      </c>
    </row>
    <row r="23" spans="1:7" s="14" customFormat="1" ht="12.75">
      <c r="A23" s="4" t="s">
        <v>6</v>
      </c>
      <c r="B23" s="4"/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s="14" customFormat="1" ht="12.75">
      <c r="A24" s="4"/>
      <c r="B24" s="4"/>
      <c r="C24" s="13"/>
      <c r="D24" s="13"/>
      <c r="E24" s="13"/>
      <c r="F24" s="13"/>
      <c r="G24" s="13"/>
    </row>
    <row r="25" spans="1:7" ht="12.75">
      <c r="A25" s="4" t="s">
        <v>72</v>
      </c>
      <c r="B25" s="4"/>
      <c r="C25" s="4"/>
      <c r="D25" s="4"/>
      <c r="E25" s="4"/>
      <c r="F25" s="4"/>
      <c r="G25" s="4"/>
    </row>
    <row r="26" spans="1:14" ht="12.75">
      <c r="A26" s="4" t="s">
        <v>48</v>
      </c>
      <c r="B26" s="4"/>
      <c r="C26" s="5">
        <v>252.5</v>
      </c>
      <c r="D26" s="5">
        <v>252.5</v>
      </c>
      <c r="E26" s="5">
        <v>252.5</v>
      </c>
      <c r="F26" s="5">
        <v>252.5</v>
      </c>
      <c r="G26" s="5">
        <v>252.5</v>
      </c>
      <c r="J26" s="1" t="s">
        <v>23</v>
      </c>
      <c r="K26" s="1" t="s">
        <v>24</v>
      </c>
      <c r="L26" s="1" t="s">
        <v>25</v>
      </c>
      <c r="M26" s="1" t="s">
        <v>26</v>
      </c>
      <c r="N26" s="1" t="s">
        <v>27</v>
      </c>
    </row>
    <row r="27" spans="1:7" ht="12.75">
      <c r="A27" s="4" t="s">
        <v>49</v>
      </c>
      <c r="B27" s="4"/>
      <c r="C27" s="5">
        <v>275</v>
      </c>
      <c r="D27" s="5">
        <v>275</v>
      </c>
      <c r="E27" s="5">
        <v>275</v>
      </c>
      <c r="F27" s="5">
        <v>275</v>
      </c>
      <c r="G27" s="5">
        <v>275</v>
      </c>
    </row>
    <row r="28" spans="1:7" ht="12.75">
      <c r="A28" s="4" t="s">
        <v>71</v>
      </c>
      <c r="B28" s="4"/>
      <c r="C28" s="5">
        <v>472.5</v>
      </c>
      <c r="D28" s="5">
        <v>472.5</v>
      </c>
      <c r="E28" s="5">
        <v>472.5</v>
      </c>
      <c r="F28" s="5">
        <v>472.5</v>
      </c>
      <c r="G28" s="5">
        <v>472.5</v>
      </c>
    </row>
    <row r="29" spans="1:7" ht="12.75">
      <c r="A29" s="4"/>
      <c r="B29" s="4"/>
      <c r="C29" s="5"/>
      <c r="D29" s="5"/>
      <c r="E29" s="5"/>
      <c r="F29" s="5"/>
      <c r="G29" s="5"/>
    </row>
    <row r="30" spans="1:7" ht="6" customHeight="1">
      <c r="A30" s="27"/>
      <c r="B30" s="28" t="s">
        <v>101</v>
      </c>
      <c r="C30" s="27"/>
      <c r="D30" s="27"/>
      <c r="E30" s="27"/>
      <c r="F30" s="27"/>
      <c r="G30" s="27"/>
    </row>
    <row r="31" spans="1:7" ht="12.75">
      <c r="A31" s="3" t="s">
        <v>73</v>
      </c>
      <c r="B31" s="3"/>
      <c r="C31" s="4"/>
      <c r="D31" s="4"/>
      <c r="E31" s="4"/>
      <c r="F31" s="4"/>
      <c r="G31" s="4"/>
    </row>
    <row r="32" spans="1:7" ht="12.75">
      <c r="A32" s="4" t="s">
        <v>74</v>
      </c>
      <c r="B32" s="5"/>
      <c r="C32" s="47">
        <f>(C26*C16)+(C27*C17)+(C28*C18)</f>
        <v>99000</v>
      </c>
      <c r="D32" s="47">
        <f>(D26*D16)+(D27*D17)+(D28*D18)</f>
        <v>198000</v>
      </c>
      <c r="E32" s="47">
        <f>(E26*E16)+(E27*E17)+(E28*E18)</f>
        <v>297000</v>
      </c>
      <c r="F32" s="47">
        <f>(F26*F16)+(F27*F17)+(F28*F18)</f>
        <v>396000</v>
      </c>
      <c r="G32" s="47">
        <f>(G26*G16)+(G27*G17)+(G28*G18)</f>
        <v>396000</v>
      </c>
    </row>
    <row r="33" spans="1:7" ht="12.75">
      <c r="A33" s="4" t="s">
        <v>56</v>
      </c>
      <c r="B33" s="5"/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2.75">
      <c r="A34" s="6" t="s">
        <v>75</v>
      </c>
      <c r="B34" s="6"/>
      <c r="C34" s="48">
        <f>SUM(C32:C33)</f>
        <v>99000</v>
      </c>
      <c r="D34" s="48">
        <f>SUM(D32:D33)</f>
        <v>198000</v>
      </c>
      <c r="E34" s="48">
        <f>SUM(E32:E33)</f>
        <v>297000</v>
      </c>
      <c r="F34" s="48">
        <f>SUM(F32:F33)</f>
        <v>396000</v>
      </c>
      <c r="G34" s="48">
        <f>SUM(G32:G33)</f>
        <v>396000</v>
      </c>
    </row>
    <row r="35" spans="1:7" ht="12.75">
      <c r="A35" s="4"/>
      <c r="B35" s="5"/>
      <c r="C35" s="47"/>
      <c r="D35" s="47"/>
      <c r="E35" s="47"/>
      <c r="F35" s="47"/>
      <c r="G35" s="47"/>
    </row>
    <row r="36" spans="1:14" ht="12.75">
      <c r="A36" s="3" t="s">
        <v>9</v>
      </c>
      <c r="C36" s="49"/>
      <c r="D36" s="49"/>
      <c r="E36" s="49"/>
      <c r="F36" s="49"/>
      <c r="G36" s="49"/>
      <c r="I36" s="15" t="s">
        <v>13</v>
      </c>
      <c r="J36" s="12"/>
      <c r="K36" s="12"/>
      <c r="L36" s="12"/>
      <c r="M36" s="12"/>
      <c r="N36" s="16"/>
    </row>
    <row r="37" spans="1:14" ht="12.75">
      <c r="A37" s="4" t="s">
        <v>76</v>
      </c>
      <c r="B37" s="4"/>
      <c r="C37" s="49"/>
      <c r="D37" s="49"/>
      <c r="E37" s="49"/>
      <c r="F37" s="49"/>
      <c r="G37" s="49"/>
      <c r="I37" s="17" t="s">
        <v>11</v>
      </c>
      <c r="J37" s="18">
        <v>1</v>
      </c>
      <c r="K37" s="18">
        <v>2</v>
      </c>
      <c r="L37" s="18">
        <v>3</v>
      </c>
      <c r="M37" s="18">
        <v>4</v>
      </c>
      <c r="N37" s="19">
        <v>5</v>
      </c>
    </row>
    <row r="38" spans="1:14" ht="12.75">
      <c r="A38" s="4" t="s">
        <v>53</v>
      </c>
      <c r="B38" s="4">
        <v>6301</v>
      </c>
      <c r="C38" s="47"/>
      <c r="D38" s="47"/>
      <c r="E38" s="47"/>
      <c r="F38" s="47"/>
      <c r="G38" s="47"/>
      <c r="I38" s="20"/>
      <c r="J38" s="50">
        <f aca="true" t="shared" si="0" ref="J38:J50">$I38*C38</f>
        <v>0</v>
      </c>
      <c r="K38" s="50">
        <f aca="true" t="shared" si="1" ref="K38:K50">$I38*D38</f>
        <v>0</v>
      </c>
      <c r="L38" s="50">
        <f aca="true" t="shared" si="2" ref="L38:L50">$I38*E38</f>
        <v>0</v>
      </c>
      <c r="M38" s="50">
        <f aca="true" t="shared" si="3" ref="M38:M50">$I38*F38</f>
        <v>0</v>
      </c>
      <c r="N38" s="51">
        <f aca="true" t="shared" si="4" ref="N38:N50">$I38*G38</f>
        <v>0</v>
      </c>
    </row>
    <row r="39" spans="1:14" ht="12.75">
      <c r="A39" s="4" t="s">
        <v>97</v>
      </c>
      <c r="B39" s="4">
        <v>6101</v>
      </c>
      <c r="C39" s="47">
        <v>0</v>
      </c>
      <c r="D39" s="47">
        <v>50000</v>
      </c>
      <c r="E39" s="47">
        <v>50000</v>
      </c>
      <c r="F39" s="47">
        <v>50000</v>
      </c>
      <c r="G39" s="47">
        <v>100000</v>
      </c>
      <c r="I39" s="20">
        <v>0.4116</v>
      </c>
      <c r="J39" s="50">
        <f t="shared" si="0"/>
        <v>0</v>
      </c>
      <c r="K39" s="50">
        <f t="shared" si="1"/>
        <v>20580</v>
      </c>
      <c r="L39" s="50">
        <f t="shared" si="2"/>
        <v>20580</v>
      </c>
      <c r="M39" s="50">
        <f t="shared" si="3"/>
        <v>20580</v>
      </c>
      <c r="N39" s="51">
        <f t="shared" si="4"/>
        <v>41160</v>
      </c>
    </row>
    <row r="40" spans="1:14" ht="12.75">
      <c r="A40" s="4" t="s">
        <v>78</v>
      </c>
      <c r="B40" s="4">
        <v>6301</v>
      </c>
      <c r="C40" s="47"/>
      <c r="D40" s="47"/>
      <c r="E40" s="47"/>
      <c r="F40" s="47"/>
      <c r="G40" s="47"/>
      <c r="I40" s="20">
        <v>0.0865</v>
      </c>
      <c r="J40" s="50">
        <f t="shared" si="0"/>
        <v>0</v>
      </c>
      <c r="K40" s="50">
        <f t="shared" si="1"/>
        <v>0</v>
      </c>
      <c r="L40" s="50">
        <f t="shared" si="2"/>
        <v>0</v>
      </c>
      <c r="M40" s="50">
        <f t="shared" si="3"/>
        <v>0</v>
      </c>
      <c r="N40" s="51">
        <f t="shared" si="4"/>
        <v>0</v>
      </c>
    </row>
    <row r="41" spans="1:14" ht="12.75">
      <c r="A41" s="4" t="s">
        <v>36</v>
      </c>
      <c r="B41" s="4">
        <v>6301</v>
      </c>
      <c r="C41" s="47">
        <v>34744</v>
      </c>
      <c r="D41" s="47">
        <v>34744</v>
      </c>
      <c r="E41" s="47">
        <v>34744</v>
      </c>
      <c r="F41" s="47">
        <v>34744</v>
      </c>
      <c r="G41" s="47">
        <v>34744</v>
      </c>
      <c r="I41" s="20">
        <v>0.0865</v>
      </c>
      <c r="J41" s="50">
        <f t="shared" si="0"/>
        <v>3005.3559999999998</v>
      </c>
      <c r="K41" s="50">
        <f t="shared" si="1"/>
        <v>3005.3559999999998</v>
      </c>
      <c r="L41" s="50">
        <f t="shared" si="2"/>
        <v>3005.3559999999998</v>
      </c>
      <c r="M41" s="50">
        <f t="shared" si="3"/>
        <v>3005.3559999999998</v>
      </c>
      <c r="N41" s="51">
        <f t="shared" si="4"/>
        <v>3005.3559999999998</v>
      </c>
    </row>
    <row r="42" spans="1:14" ht="12.75">
      <c r="A42" s="4" t="s">
        <v>84</v>
      </c>
      <c r="B42" s="4">
        <v>6101</v>
      </c>
      <c r="C42" s="47"/>
      <c r="D42" s="47"/>
      <c r="E42" s="47"/>
      <c r="F42" s="47"/>
      <c r="G42" s="47"/>
      <c r="I42" s="20">
        <v>0.4116</v>
      </c>
      <c r="J42" s="50">
        <f t="shared" si="0"/>
        <v>0</v>
      </c>
      <c r="K42" s="50">
        <f t="shared" si="1"/>
        <v>0</v>
      </c>
      <c r="L42" s="50">
        <f t="shared" si="2"/>
        <v>0</v>
      </c>
      <c r="M42" s="50">
        <f t="shared" si="3"/>
        <v>0</v>
      </c>
      <c r="N42" s="51">
        <f t="shared" si="4"/>
        <v>0</v>
      </c>
    </row>
    <row r="43" spans="1:14" ht="12.75">
      <c r="A43" s="4" t="s">
        <v>80</v>
      </c>
      <c r="B43" s="4">
        <v>6201</v>
      </c>
      <c r="C43" s="47"/>
      <c r="D43" s="47"/>
      <c r="E43" s="47"/>
      <c r="F43" s="47"/>
      <c r="G43" s="47"/>
      <c r="I43" s="20"/>
      <c r="J43" s="50">
        <f t="shared" si="0"/>
        <v>0</v>
      </c>
      <c r="K43" s="50">
        <f t="shared" si="1"/>
        <v>0</v>
      </c>
      <c r="L43" s="50">
        <f t="shared" si="2"/>
        <v>0</v>
      </c>
      <c r="M43" s="50">
        <f t="shared" si="3"/>
        <v>0</v>
      </c>
      <c r="N43" s="51">
        <f t="shared" si="4"/>
        <v>0</v>
      </c>
    </row>
    <row r="44" spans="1:14" ht="12.75">
      <c r="A44" s="4" t="s">
        <v>99</v>
      </c>
      <c r="B44" s="4">
        <v>6221</v>
      </c>
      <c r="C44" s="47"/>
      <c r="D44" s="47"/>
      <c r="E44" s="47"/>
      <c r="F44" s="47"/>
      <c r="G44" s="47"/>
      <c r="I44" s="20"/>
      <c r="J44" s="50">
        <f t="shared" si="0"/>
        <v>0</v>
      </c>
      <c r="K44" s="50">
        <f t="shared" si="1"/>
        <v>0</v>
      </c>
      <c r="L44" s="50">
        <f t="shared" si="2"/>
        <v>0</v>
      </c>
      <c r="M44" s="50">
        <f t="shared" si="3"/>
        <v>0</v>
      </c>
      <c r="N44" s="51">
        <f t="shared" si="4"/>
        <v>0</v>
      </c>
    </row>
    <row r="45" spans="1:14" ht="12.75">
      <c r="A45" s="4" t="s">
        <v>81</v>
      </c>
      <c r="B45" s="4">
        <v>6211</v>
      </c>
      <c r="C45" s="47"/>
      <c r="D45" s="47"/>
      <c r="E45" s="47"/>
      <c r="F45" s="47"/>
      <c r="G45" s="47"/>
      <c r="I45" s="20">
        <v>0.5019</v>
      </c>
      <c r="J45" s="50">
        <f t="shared" si="0"/>
        <v>0</v>
      </c>
      <c r="K45" s="50">
        <f t="shared" si="1"/>
        <v>0</v>
      </c>
      <c r="L45" s="50">
        <f t="shared" si="2"/>
        <v>0</v>
      </c>
      <c r="M45" s="50">
        <f t="shared" si="3"/>
        <v>0</v>
      </c>
      <c r="N45" s="51">
        <f t="shared" si="4"/>
        <v>0</v>
      </c>
    </row>
    <row r="46" spans="1:14" ht="12.75">
      <c r="A46" s="4" t="s">
        <v>22</v>
      </c>
      <c r="B46" s="4">
        <v>6401</v>
      </c>
      <c r="C46" s="47">
        <v>20000</v>
      </c>
      <c r="D46" s="47">
        <v>20000</v>
      </c>
      <c r="E46" s="47">
        <v>20000</v>
      </c>
      <c r="F46" s="47">
        <v>20000</v>
      </c>
      <c r="G46" s="47">
        <v>20000</v>
      </c>
      <c r="I46" s="20">
        <v>0.0865</v>
      </c>
      <c r="J46" s="50">
        <f t="shared" si="0"/>
        <v>1729.9999999999998</v>
      </c>
      <c r="K46" s="50">
        <f t="shared" si="1"/>
        <v>1729.9999999999998</v>
      </c>
      <c r="L46" s="50">
        <f t="shared" si="2"/>
        <v>1729.9999999999998</v>
      </c>
      <c r="M46" s="50">
        <f t="shared" si="3"/>
        <v>1729.9999999999998</v>
      </c>
      <c r="N46" s="51">
        <f t="shared" si="4"/>
        <v>1729.9999999999998</v>
      </c>
    </row>
    <row r="47" spans="1:14" ht="12.75">
      <c r="A47" s="4" t="s">
        <v>85</v>
      </c>
      <c r="B47" s="4">
        <v>6501</v>
      </c>
      <c r="C47" s="47"/>
      <c r="D47" s="47"/>
      <c r="E47" s="47"/>
      <c r="F47" s="47"/>
      <c r="G47" s="47"/>
      <c r="I47" s="20"/>
      <c r="J47" s="50">
        <f t="shared" si="0"/>
        <v>0</v>
      </c>
      <c r="K47" s="50">
        <f t="shared" si="1"/>
        <v>0</v>
      </c>
      <c r="L47" s="50">
        <f t="shared" si="2"/>
        <v>0</v>
      </c>
      <c r="M47" s="50">
        <f t="shared" si="3"/>
        <v>0</v>
      </c>
      <c r="N47" s="51">
        <f t="shared" si="4"/>
        <v>0</v>
      </c>
    </row>
    <row r="48" spans="1:14" ht="12.75">
      <c r="A48" s="4" t="s">
        <v>16</v>
      </c>
      <c r="B48" s="4">
        <v>6311</v>
      </c>
      <c r="C48" s="47"/>
      <c r="D48" s="47"/>
      <c r="E48" s="47"/>
      <c r="F48" s="47"/>
      <c r="G48" s="47"/>
      <c r="I48" s="20"/>
      <c r="J48" s="50">
        <f t="shared" si="0"/>
        <v>0</v>
      </c>
      <c r="K48" s="50">
        <f t="shared" si="1"/>
        <v>0</v>
      </c>
      <c r="L48" s="50">
        <f t="shared" si="2"/>
        <v>0</v>
      </c>
      <c r="M48" s="50">
        <f t="shared" si="3"/>
        <v>0</v>
      </c>
      <c r="N48" s="51">
        <f t="shared" si="4"/>
        <v>0</v>
      </c>
    </row>
    <row r="49" spans="1:14" ht="12.75">
      <c r="A49" s="31" t="s">
        <v>86</v>
      </c>
      <c r="B49" s="31">
        <v>6401</v>
      </c>
      <c r="C49" s="52"/>
      <c r="D49" s="52"/>
      <c r="E49" s="52"/>
      <c r="F49" s="52"/>
      <c r="G49" s="52"/>
      <c r="I49" s="20"/>
      <c r="J49" s="50">
        <f t="shared" si="0"/>
        <v>0</v>
      </c>
      <c r="K49" s="50">
        <f t="shared" si="1"/>
        <v>0</v>
      </c>
      <c r="L49" s="50">
        <f t="shared" si="2"/>
        <v>0</v>
      </c>
      <c r="M49" s="50">
        <f t="shared" si="3"/>
        <v>0</v>
      </c>
      <c r="N49" s="51">
        <f t="shared" si="4"/>
        <v>0</v>
      </c>
    </row>
    <row r="50" spans="1:14" s="14" customFormat="1" ht="12.75">
      <c r="A50" s="4" t="s">
        <v>87</v>
      </c>
      <c r="B50" s="4">
        <v>6401</v>
      </c>
      <c r="C50" s="47"/>
      <c r="D50" s="47"/>
      <c r="E50" s="47"/>
      <c r="F50" s="47"/>
      <c r="G50" s="47"/>
      <c r="I50" s="20"/>
      <c r="J50" s="50">
        <f t="shared" si="0"/>
        <v>0</v>
      </c>
      <c r="K50" s="50">
        <f t="shared" si="1"/>
        <v>0</v>
      </c>
      <c r="L50" s="50">
        <f t="shared" si="2"/>
        <v>0</v>
      </c>
      <c r="M50" s="50">
        <f t="shared" si="3"/>
        <v>0</v>
      </c>
      <c r="N50" s="51">
        <f t="shared" si="4"/>
        <v>0</v>
      </c>
    </row>
    <row r="51" spans="1:14" s="24" customFormat="1" ht="12.75">
      <c r="A51" s="29" t="s">
        <v>14</v>
      </c>
      <c r="B51" s="29"/>
      <c r="C51" s="53">
        <f>SUM(C38:C50)</f>
        <v>54744</v>
      </c>
      <c r="D51" s="53">
        <f>SUM(D38:D50)</f>
        <v>104744</v>
      </c>
      <c r="E51" s="53">
        <f>SUM(E38:E50)</f>
        <v>104744</v>
      </c>
      <c r="F51" s="53">
        <f>SUM(F38:F50)</f>
        <v>104744</v>
      </c>
      <c r="G51" s="53">
        <f>SUM(G38:G50)</f>
        <v>154744</v>
      </c>
      <c r="I51" s="23"/>
      <c r="J51" s="54"/>
      <c r="K51" s="54"/>
      <c r="L51" s="54"/>
      <c r="M51" s="54"/>
      <c r="N51" s="55"/>
    </row>
    <row r="52" spans="1:14" s="14" customFormat="1" ht="12.75">
      <c r="A52" s="4" t="s">
        <v>88</v>
      </c>
      <c r="B52" s="4">
        <v>6701</v>
      </c>
      <c r="C52" s="47">
        <f>J52</f>
        <v>4735.356</v>
      </c>
      <c r="D52" s="47">
        <f>K52</f>
        <v>25315.356</v>
      </c>
      <c r="E52" s="47">
        <f>L52</f>
        <v>25315.356</v>
      </c>
      <c r="F52" s="47">
        <f>M52</f>
        <v>25315.356</v>
      </c>
      <c r="G52" s="47">
        <f>N52</f>
        <v>45895.356</v>
      </c>
      <c r="I52" s="36" t="s">
        <v>17</v>
      </c>
      <c r="J52" s="56">
        <f>SUM(J38:J50)</f>
        <v>4735.356</v>
      </c>
      <c r="K52" s="56">
        <f>SUM(K38:K50)</f>
        <v>25315.356</v>
      </c>
      <c r="L52" s="56">
        <f>SUM(L38:L50)</f>
        <v>25315.356</v>
      </c>
      <c r="M52" s="56">
        <f>SUM(M38:M50)</f>
        <v>25315.356</v>
      </c>
      <c r="N52" s="57">
        <f>SUM(N38:N50)</f>
        <v>45895.356</v>
      </c>
    </row>
    <row r="53" spans="1:7" s="35" customFormat="1" ht="13.5">
      <c r="A53" s="6" t="s">
        <v>10</v>
      </c>
      <c r="B53" s="6"/>
      <c r="C53" s="58">
        <f>SUM(C51:C52)</f>
        <v>59479.356</v>
      </c>
      <c r="D53" s="58">
        <f>SUM(D51:D52)</f>
        <v>130059.356</v>
      </c>
      <c r="E53" s="58">
        <f>SUM(E51:E52)</f>
        <v>130059.356</v>
      </c>
      <c r="F53" s="58">
        <f>SUM(F51:F52)</f>
        <v>130059.356</v>
      </c>
      <c r="G53" s="58">
        <f>SUM(G51:G52)</f>
        <v>200639.356</v>
      </c>
    </row>
    <row r="54" spans="1:7" s="14" customFormat="1" ht="12.75">
      <c r="A54" s="4"/>
      <c r="B54" s="4"/>
      <c r="C54" s="49"/>
      <c r="D54" s="49"/>
      <c r="E54" s="49"/>
      <c r="F54" s="49"/>
      <c r="G54" s="49"/>
    </row>
    <row r="55" spans="1:7" s="14" customFormat="1" ht="12.75">
      <c r="A55" s="3" t="s">
        <v>89</v>
      </c>
      <c r="B55" s="3"/>
      <c r="C55" s="49"/>
      <c r="D55" s="49"/>
      <c r="E55" s="49"/>
      <c r="F55" s="49"/>
      <c r="G55" s="49"/>
    </row>
    <row r="56" spans="1:7" s="14" customFormat="1" ht="12.75">
      <c r="A56" s="4" t="s">
        <v>90</v>
      </c>
      <c r="B56" s="4">
        <v>7101</v>
      </c>
      <c r="C56" s="47">
        <v>4000</v>
      </c>
      <c r="D56" s="47">
        <v>4000</v>
      </c>
      <c r="E56" s="47">
        <v>4000</v>
      </c>
      <c r="F56" s="47">
        <v>4000</v>
      </c>
      <c r="G56" s="47">
        <v>4000</v>
      </c>
    </row>
    <row r="57" spans="1:7" s="14" customFormat="1" ht="12.75">
      <c r="A57" s="4" t="s">
        <v>21</v>
      </c>
      <c r="B57" s="4">
        <v>7101</v>
      </c>
      <c r="C57" s="47">
        <v>3000</v>
      </c>
      <c r="D57" s="47">
        <v>3000</v>
      </c>
      <c r="E57" s="47">
        <v>3000</v>
      </c>
      <c r="F57" s="47">
        <v>3000</v>
      </c>
      <c r="G57" s="47">
        <v>3000</v>
      </c>
    </row>
    <row r="58" spans="1:7" s="14" customFormat="1" ht="12.75">
      <c r="A58" s="4" t="s">
        <v>28</v>
      </c>
      <c r="B58" s="4">
        <v>7101</v>
      </c>
      <c r="C58" s="47">
        <v>3000</v>
      </c>
      <c r="D58" s="47">
        <v>3000</v>
      </c>
      <c r="E58" s="47">
        <v>3000</v>
      </c>
      <c r="F58" s="47">
        <v>3000</v>
      </c>
      <c r="G58" s="47">
        <v>3000</v>
      </c>
    </row>
    <row r="59" spans="1:7" s="14" customFormat="1" ht="12.75">
      <c r="A59" s="4" t="s">
        <v>34</v>
      </c>
      <c r="B59" s="4">
        <v>7101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s="14" customFormat="1" ht="12.75">
      <c r="A60" s="4" t="s">
        <v>98</v>
      </c>
      <c r="B60" s="4">
        <v>7101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s="14" customFormat="1" ht="12.75">
      <c r="A61" s="4" t="s">
        <v>91</v>
      </c>
      <c r="B61" s="4">
        <v>7201</v>
      </c>
      <c r="C61" s="47">
        <v>2000</v>
      </c>
      <c r="D61" s="47">
        <v>6000</v>
      </c>
      <c r="E61" s="47">
        <v>6000</v>
      </c>
      <c r="F61" s="47">
        <v>6000</v>
      </c>
      <c r="G61" s="47">
        <v>6000</v>
      </c>
    </row>
    <row r="62" spans="1:7" s="14" customFormat="1" ht="12.75">
      <c r="A62" s="4" t="s">
        <v>92</v>
      </c>
      <c r="B62" s="4">
        <v>7301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s="14" customFormat="1" ht="12.75">
      <c r="A63" s="4" t="s">
        <v>93</v>
      </c>
      <c r="B63" s="4">
        <v>7501</v>
      </c>
      <c r="C63" s="47">
        <v>3500</v>
      </c>
      <c r="D63" s="47">
        <v>3500</v>
      </c>
      <c r="E63" s="47">
        <v>3500</v>
      </c>
      <c r="F63" s="47">
        <v>3500</v>
      </c>
      <c r="G63" s="47">
        <v>3500</v>
      </c>
    </row>
    <row r="64" spans="1:7" s="14" customFormat="1" ht="12.75">
      <c r="A64" s="4" t="s">
        <v>100</v>
      </c>
      <c r="B64" s="4">
        <v>7401</v>
      </c>
      <c r="C64" s="47">
        <v>7100</v>
      </c>
      <c r="D64" s="47">
        <v>6875</v>
      </c>
      <c r="E64" s="47">
        <v>6250</v>
      </c>
      <c r="F64" s="47">
        <v>6590</v>
      </c>
      <c r="G64" s="47">
        <v>7015</v>
      </c>
    </row>
    <row r="65" spans="1:7" s="35" customFormat="1" ht="13.5">
      <c r="A65" s="6" t="s">
        <v>94</v>
      </c>
      <c r="B65" s="6"/>
      <c r="C65" s="58">
        <f>SUM(C56:C64)</f>
        <v>22600</v>
      </c>
      <c r="D65" s="58">
        <f>SUM(D56:D64)</f>
        <v>26375</v>
      </c>
      <c r="E65" s="58">
        <f>SUM(E56:E64)</f>
        <v>25750</v>
      </c>
      <c r="F65" s="58">
        <f>SUM(F56:F64)</f>
        <v>26090</v>
      </c>
      <c r="G65" s="58">
        <f>SUM(G56:G64)</f>
        <v>26515</v>
      </c>
    </row>
    <row r="66" spans="1:7" ht="12.75">
      <c r="A66" s="33" t="s">
        <v>95</v>
      </c>
      <c r="B66" s="33"/>
      <c r="C66" s="59">
        <f>+C65+C53</f>
        <v>82079.356</v>
      </c>
      <c r="D66" s="59">
        <f>+D65+D53</f>
        <v>156434.356</v>
      </c>
      <c r="E66" s="59">
        <f>+E65+E53</f>
        <v>155809.356</v>
      </c>
      <c r="F66" s="59">
        <f>+F65+F53</f>
        <v>156149.356</v>
      </c>
      <c r="G66" s="59">
        <f>+G65+G53</f>
        <v>227154.356</v>
      </c>
    </row>
    <row r="67" spans="1:7" ht="12.75">
      <c r="A67" s="6" t="s">
        <v>54</v>
      </c>
      <c r="B67" s="6"/>
      <c r="C67" s="48">
        <f>+C34-C66</f>
        <v>16920.644</v>
      </c>
      <c r="D67" s="48">
        <f>+D34-D66</f>
        <v>41565.644</v>
      </c>
      <c r="E67" s="48">
        <f>+E34-E66</f>
        <v>141190.644</v>
      </c>
      <c r="F67" s="48">
        <f>+F34-F66</f>
        <v>239850.644</v>
      </c>
      <c r="G67" s="48">
        <f>+G34-G66</f>
        <v>168845.644</v>
      </c>
    </row>
  </sheetData>
  <sheetProtection/>
  <printOptions horizontalCentered="1"/>
  <pageMargins left="0.5" right="0.75" top="0.51" bottom="0.76" header="0.17" footer="0.47"/>
  <pageSetup fitToHeight="1" fitToWidth="1" horizontalDpi="600" verticalDpi="600" orientation="portrait" scale="90"/>
  <headerFooter alignWithMargins="0">
    <oddFooter>&amp;R&amp;"Times,Regular"&amp;9&amp;F.&amp;D.TK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59">
      <selection activeCell="N17" sqref="N17"/>
    </sheetView>
  </sheetViews>
  <sheetFormatPr defaultColWidth="8.8515625" defaultRowHeight="12.75"/>
  <cols>
    <col min="1" max="1" width="33.7109375" style="1" customWidth="1"/>
    <col min="2" max="2" width="6.7109375" style="1" customWidth="1"/>
    <col min="3" max="7" width="10.7109375" style="1" customWidth="1"/>
    <col min="8" max="8" width="2.28125" style="1" customWidth="1"/>
    <col min="9" max="9" width="6.140625" style="1" customWidth="1"/>
    <col min="10" max="10" width="7.8515625" style="1" customWidth="1"/>
    <col min="11" max="14" width="8.00390625" style="1" bestFit="1" customWidth="1"/>
    <col min="15" max="16384" width="8.8515625" style="1" customWidth="1"/>
  </cols>
  <sheetData>
    <row r="1" spans="1:7" ht="12.75">
      <c r="A1" s="37" t="s">
        <v>104</v>
      </c>
      <c r="B1" s="37"/>
      <c r="C1" s="37"/>
      <c r="D1" s="37"/>
      <c r="E1" s="37"/>
      <c r="F1" s="37"/>
      <c r="G1" s="37"/>
    </row>
    <row r="2" spans="1:7" ht="12" customHeight="1">
      <c r="A2" s="37" t="s">
        <v>30</v>
      </c>
      <c r="B2" s="37"/>
      <c r="C2" s="40"/>
      <c r="D2" s="40"/>
      <c r="E2" s="40"/>
      <c r="F2" s="40"/>
      <c r="G2" s="40"/>
    </row>
    <row r="3" spans="1:7" ht="12.75">
      <c r="A3" s="37" t="s">
        <v>31</v>
      </c>
      <c r="B3" s="37"/>
      <c r="C3" s="40"/>
      <c r="D3" s="40"/>
      <c r="E3" s="40"/>
      <c r="F3" s="40"/>
      <c r="G3" s="40"/>
    </row>
    <row r="4" spans="1:7" ht="12.75">
      <c r="A4" s="37" t="s">
        <v>32</v>
      </c>
      <c r="B4" s="37"/>
      <c r="C4" s="37"/>
      <c r="D4" s="37"/>
      <c r="E4" s="37"/>
      <c r="F4" s="37"/>
      <c r="G4" s="37"/>
    </row>
    <row r="5" spans="1:2" ht="12.75">
      <c r="A5" s="37" t="s">
        <v>38</v>
      </c>
      <c r="B5" s="37"/>
    </row>
    <row r="6" spans="1:7" ht="12" customHeight="1">
      <c r="A6" s="37" t="s">
        <v>33</v>
      </c>
      <c r="B6" s="37"/>
      <c r="D6" s="37"/>
      <c r="E6" s="37"/>
      <c r="F6" s="37"/>
      <c r="G6" s="37"/>
    </row>
    <row r="7" spans="1:7" ht="12" customHeight="1">
      <c r="A7" s="41"/>
      <c r="B7" s="37"/>
      <c r="C7" s="42"/>
      <c r="D7" s="37"/>
      <c r="E7" s="37"/>
      <c r="F7" s="37"/>
      <c r="G7" s="37"/>
    </row>
    <row r="8" spans="3:7" ht="12.75">
      <c r="C8" s="2" t="s">
        <v>66</v>
      </c>
      <c r="D8" s="2" t="s">
        <v>66</v>
      </c>
      <c r="E8" s="2" t="s">
        <v>66</v>
      </c>
      <c r="F8" s="2" t="s">
        <v>66</v>
      </c>
      <c r="G8" s="2" t="s">
        <v>66</v>
      </c>
    </row>
    <row r="9" spans="2:7" ht="12.75">
      <c r="B9" s="2" t="s">
        <v>103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</row>
    <row r="10" spans="1:7" ht="12.75">
      <c r="A10" s="3" t="s">
        <v>68</v>
      </c>
      <c r="B10" s="3"/>
      <c r="C10" s="4"/>
      <c r="D10" s="4"/>
      <c r="E10" s="4"/>
      <c r="F10" s="4"/>
      <c r="G10" s="4"/>
    </row>
    <row r="11" spans="1:7" ht="12.75">
      <c r="A11" s="61" t="s">
        <v>69</v>
      </c>
      <c r="B11" s="61"/>
      <c r="C11" s="61">
        <v>12</v>
      </c>
      <c r="D11" s="61">
        <f>C11+12</f>
        <v>24</v>
      </c>
      <c r="E11" s="61">
        <f>D11+12</f>
        <v>36</v>
      </c>
      <c r="F11" s="61">
        <f>E11+12</f>
        <v>48</v>
      </c>
      <c r="G11" s="61">
        <v>48</v>
      </c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61" t="s">
        <v>29</v>
      </c>
      <c r="B13" s="61"/>
      <c r="C13" s="61">
        <v>20</v>
      </c>
      <c r="D13" s="61">
        <v>20</v>
      </c>
      <c r="E13" s="61">
        <v>20</v>
      </c>
      <c r="F13" s="61">
        <v>20</v>
      </c>
      <c r="G13" s="61">
        <v>20</v>
      </c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6" t="s">
        <v>8</v>
      </c>
      <c r="B15" s="6"/>
      <c r="C15" s="6">
        <f>C16+C18+C17</f>
        <v>240</v>
      </c>
      <c r="D15" s="6">
        <f>D16+D18+D17</f>
        <v>480</v>
      </c>
      <c r="E15" s="43">
        <f>E16+E18+E17</f>
        <v>720</v>
      </c>
      <c r="F15" s="6">
        <f>F16+F18+F17</f>
        <v>960</v>
      </c>
      <c r="G15" s="43">
        <f>G16+G18+G17</f>
        <v>960</v>
      </c>
    </row>
    <row r="16" spans="1:7" s="46" customFormat="1" ht="12.75">
      <c r="A16" s="4" t="s">
        <v>48</v>
      </c>
      <c r="B16" s="44"/>
      <c r="C16" s="29"/>
      <c r="D16" s="29"/>
      <c r="E16" s="45"/>
      <c r="F16" s="45"/>
      <c r="G16" s="45"/>
    </row>
    <row r="17" spans="1:7" ht="12.75">
      <c r="A17" s="4" t="s">
        <v>49</v>
      </c>
      <c r="B17" s="4"/>
      <c r="C17" s="4">
        <f>C11*C13</f>
        <v>240</v>
      </c>
      <c r="D17" s="4">
        <f>D11*D13</f>
        <v>480</v>
      </c>
      <c r="E17" s="4">
        <f>E11*E13</f>
        <v>720</v>
      </c>
      <c r="F17" s="4">
        <f>F11*F13</f>
        <v>960</v>
      </c>
      <c r="G17" s="4">
        <f>G11*G13</f>
        <v>960</v>
      </c>
    </row>
    <row r="18" spans="1:7" ht="12.75">
      <c r="A18" s="4" t="s">
        <v>71</v>
      </c>
      <c r="B18" s="4"/>
      <c r="C18" s="4"/>
      <c r="D18" s="4"/>
      <c r="E18" s="4"/>
      <c r="F18" s="4"/>
      <c r="G18" s="4"/>
    </row>
    <row r="19" spans="1:7" ht="12.75">
      <c r="A19" s="31"/>
      <c r="B19" s="31"/>
      <c r="C19" s="31"/>
      <c r="D19" s="31"/>
      <c r="E19" s="31"/>
      <c r="F19" s="31"/>
      <c r="G19" s="31"/>
    </row>
    <row r="20" spans="1:7" s="14" customFormat="1" ht="12.75">
      <c r="A20" s="6" t="s">
        <v>3</v>
      </c>
      <c r="B20" s="6"/>
      <c r="C20" s="11">
        <f>C21+C22+C23</f>
        <v>8</v>
      </c>
      <c r="D20" s="11">
        <f>D21+D22+D23</f>
        <v>16</v>
      </c>
      <c r="E20" s="11">
        <f>E21+E22+E23</f>
        <v>24</v>
      </c>
      <c r="F20" s="11">
        <f>F21+F22+F23</f>
        <v>32</v>
      </c>
      <c r="G20" s="11">
        <f>G21+G22+G23</f>
        <v>32</v>
      </c>
    </row>
    <row r="21" spans="1:7" s="14" customFormat="1" ht="12.75">
      <c r="A21" s="38" t="s">
        <v>4</v>
      </c>
      <c r="B21" s="38"/>
      <c r="C21" s="39">
        <f>(C16+C17)/30</f>
        <v>8</v>
      </c>
      <c r="D21" s="39">
        <f>(D16+D17)/30</f>
        <v>16</v>
      </c>
      <c r="E21" s="39">
        <f>(E16+E17)/30</f>
        <v>24</v>
      </c>
      <c r="F21" s="39">
        <f>(F16+F17)/30</f>
        <v>32</v>
      </c>
      <c r="G21" s="39">
        <f>(G16+G17)/30</f>
        <v>32</v>
      </c>
    </row>
    <row r="22" spans="1:7" s="14" customFormat="1" ht="12.75">
      <c r="A22" s="4" t="s">
        <v>5</v>
      </c>
      <c r="B22" s="4"/>
      <c r="C22" s="13">
        <f>C18/24</f>
        <v>0</v>
      </c>
      <c r="D22" s="13">
        <f>D18/24</f>
        <v>0</v>
      </c>
      <c r="E22" s="13">
        <f>E18/24</f>
        <v>0</v>
      </c>
      <c r="F22" s="13">
        <f>F18/24</f>
        <v>0</v>
      </c>
      <c r="G22" s="13">
        <f>G18/24</f>
        <v>0</v>
      </c>
    </row>
    <row r="23" spans="1:7" s="14" customFormat="1" ht="12.75">
      <c r="A23" s="4" t="s">
        <v>6</v>
      </c>
      <c r="B23" s="4"/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s="14" customFormat="1" ht="12.75">
      <c r="A24" s="4"/>
      <c r="B24" s="4"/>
      <c r="C24" s="13"/>
      <c r="D24" s="13"/>
      <c r="E24" s="13"/>
      <c r="F24" s="13"/>
      <c r="G24" s="13"/>
    </row>
    <row r="25" spans="1:7" ht="12.75">
      <c r="A25" s="4" t="s">
        <v>72</v>
      </c>
      <c r="B25" s="4"/>
      <c r="C25" s="4"/>
      <c r="D25" s="4"/>
      <c r="E25" s="4"/>
      <c r="F25" s="4"/>
      <c r="G25" s="4"/>
    </row>
    <row r="26" spans="1:7" ht="12.75">
      <c r="A26" s="4" t="s">
        <v>48</v>
      </c>
      <c r="B26" s="4"/>
      <c r="C26" s="5">
        <v>221.25</v>
      </c>
      <c r="D26" s="5">
        <v>221.25</v>
      </c>
      <c r="E26" s="5">
        <v>221.25</v>
      </c>
      <c r="F26" s="5">
        <v>221.25</v>
      </c>
      <c r="G26" s="5">
        <v>221.25</v>
      </c>
    </row>
    <row r="27" spans="1:7" ht="12.75">
      <c r="A27" s="4" t="s">
        <v>49</v>
      </c>
      <c r="B27" s="4"/>
      <c r="C27" s="5">
        <v>242.5</v>
      </c>
      <c r="D27" s="5">
        <v>242.5</v>
      </c>
      <c r="E27" s="5">
        <v>242.5</v>
      </c>
      <c r="F27" s="5">
        <v>242.5</v>
      </c>
      <c r="G27" s="5">
        <v>242.5</v>
      </c>
    </row>
    <row r="28" spans="1:7" ht="12.75">
      <c r="A28" s="4" t="s">
        <v>71</v>
      </c>
      <c r="B28" s="4"/>
      <c r="C28" s="5">
        <v>414</v>
      </c>
      <c r="D28" s="5">
        <v>414</v>
      </c>
      <c r="E28" s="5">
        <v>414</v>
      </c>
      <c r="F28" s="5">
        <v>414</v>
      </c>
      <c r="G28" s="5">
        <v>414</v>
      </c>
    </row>
    <row r="29" spans="1:7" ht="12.75">
      <c r="A29" s="4"/>
      <c r="B29" s="4"/>
      <c r="C29" s="5"/>
      <c r="D29" s="5"/>
      <c r="E29" s="5"/>
      <c r="F29" s="5"/>
      <c r="G29" s="5"/>
    </row>
    <row r="30" spans="1:7" ht="6" customHeight="1">
      <c r="A30" s="27"/>
      <c r="B30" s="28" t="s">
        <v>101</v>
      </c>
      <c r="C30" s="27"/>
      <c r="D30" s="27"/>
      <c r="E30" s="27"/>
      <c r="F30" s="27"/>
      <c r="G30" s="27"/>
    </row>
    <row r="31" spans="1:7" ht="12.75">
      <c r="A31" s="3" t="s">
        <v>73</v>
      </c>
      <c r="B31" s="3"/>
      <c r="C31" s="4"/>
      <c r="D31" s="4"/>
      <c r="E31" s="4"/>
      <c r="F31" s="4"/>
      <c r="G31" s="4"/>
    </row>
    <row r="32" spans="1:7" ht="12.75">
      <c r="A32" s="4" t="s">
        <v>74</v>
      </c>
      <c r="B32" s="5"/>
      <c r="C32" s="47">
        <f>(C26*C16)+(C27*C17)+(C28*C18)</f>
        <v>58200</v>
      </c>
      <c r="D32" s="47">
        <f>(D26*D16)+(D27*D17)+(D28*D18)</f>
        <v>116400</v>
      </c>
      <c r="E32" s="47">
        <f>(E26*E16)+(E27*E17)+(E28*E18)</f>
        <v>174600</v>
      </c>
      <c r="F32" s="47">
        <f>(F26*F16)+(F27*F17)+(F28*F18)</f>
        <v>232800</v>
      </c>
      <c r="G32" s="47">
        <f>(G26*G16)+(G27*G17)+(G28*G18)</f>
        <v>232800</v>
      </c>
    </row>
    <row r="33" spans="1:7" ht="12.75">
      <c r="A33" s="4" t="s">
        <v>56</v>
      </c>
      <c r="B33" s="5"/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2.75">
      <c r="A34" s="6" t="s">
        <v>75</v>
      </c>
      <c r="B34" s="6"/>
      <c r="C34" s="48">
        <f>SUM(C32:C33)</f>
        <v>58200</v>
      </c>
      <c r="D34" s="48">
        <f>SUM(D32:D33)</f>
        <v>116400</v>
      </c>
      <c r="E34" s="48">
        <f>SUM(E32:E33)</f>
        <v>174600</v>
      </c>
      <c r="F34" s="48">
        <f>SUM(F32:F33)</f>
        <v>232800</v>
      </c>
      <c r="G34" s="48">
        <f>SUM(G32:G33)</f>
        <v>232800</v>
      </c>
    </row>
    <row r="35" spans="1:7" ht="12.75">
      <c r="A35" s="4"/>
      <c r="B35" s="5"/>
      <c r="C35" s="47"/>
      <c r="D35" s="47"/>
      <c r="E35" s="47"/>
      <c r="F35" s="47"/>
      <c r="G35" s="47"/>
    </row>
    <row r="36" spans="1:14" ht="12.75">
      <c r="A36" s="3" t="s">
        <v>9</v>
      </c>
      <c r="C36" s="49"/>
      <c r="D36" s="49"/>
      <c r="E36" s="49"/>
      <c r="F36" s="49"/>
      <c r="G36" s="49"/>
      <c r="I36" s="15" t="s">
        <v>13</v>
      </c>
      <c r="J36" s="12"/>
      <c r="K36" s="12"/>
      <c r="L36" s="12"/>
      <c r="M36" s="12"/>
      <c r="N36" s="16"/>
    </row>
    <row r="37" spans="1:14" ht="12.75">
      <c r="A37" s="4" t="s">
        <v>76</v>
      </c>
      <c r="B37" s="4"/>
      <c r="C37" s="49"/>
      <c r="D37" s="49"/>
      <c r="E37" s="49"/>
      <c r="F37" s="49"/>
      <c r="G37" s="49"/>
      <c r="I37" s="17" t="s">
        <v>11</v>
      </c>
      <c r="J37" s="18">
        <v>1</v>
      </c>
      <c r="K37" s="18">
        <v>2</v>
      </c>
      <c r="L37" s="18">
        <v>3</v>
      </c>
      <c r="M37" s="18">
        <v>4</v>
      </c>
      <c r="N37" s="19">
        <v>5</v>
      </c>
    </row>
    <row r="38" spans="1:14" ht="12.75">
      <c r="A38" s="4" t="s">
        <v>53</v>
      </c>
      <c r="B38" s="4">
        <v>6301</v>
      </c>
      <c r="C38" s="47"/>
      <c r="D38" s="47"/>
      <c r="E38" s="47"/>
      <c r="F38" s="47"/>
      <c r="G38" s="47"/>
      <c r="I38" s="20"/>
      <c r="J38" s="50">
        <f aca="true" t="shared" si="0" ref="J38:J50">$I38*C38</f>
        <v>0</v>
      </c>
      <c r="K38" s="50">
        <f aca="true" t="shared" si="1" ref="K38:K50">$I38*D38</f>
        <v>0</v>
      </c>
      <c r="L38" s="50">
        <f aca="true" t="shared" si="2" ref="L38:L50">$I38*E38</f>
        <v>0</v>
      </c>
      <c r="M38" s="50">
        <f aca="true" t="shared" si="3" ref="M38:M50">$I38*F38</f>
        <v>0</v>
      </c>
      <c r="N38" s="51">
        <f aca="true" t="shared" si="4" ref="N38:N50">$I38*G38</f>
        <v>0</v>
      </c>
    </row>
    <row r="39" spans="1:14" ht="12.75">
      <c r="A39" s="4" t="s">
        <v>97</v>
      </c>
      <c r="B39" s="4">
        <v>6101</v>
      </c>
      <c r="C39" s="47">
        <f>56000+48000</f>
        <v>104000</v>
      </c>
      <c r="D39" s="47">
        <f>56000+48000</f>
        <v>104000</v>
      </c>
      <c r="E39" s="47">
        <f>56000+48000</f>
        <v>104000</v>
      </c>
      <c r="F39" s="47">
        <f>56000+48000</f>
        <v>104000</v>
      </c>
      <c r="G39" s="47">
        <f>56000+48000</f>
        <v>104000</v>
      </c>
      <c r="I39" s="20">
        <v>0.4116</v>
      </c>
      <c r="J39" s="50">
        <f t="shared" si="0"/>
        <v>42806.4</v>
      </c>
      <c r="K39" s="50">
        <f t="shared" si="1"/>
        <v>42806.4</v>
      </c>
      <c r="L39" s="50">
        <f t="shared" si="2"/>
        <v>42806.4</v>
      </c>
      <c r="M39" s="50">
        <f t="shared" si="3"/>
        <v>42806.4</v>
      </c>
      <c r="N39" s="51">
        <f t="shared" si="4"/>
        <v>42806.4</v>
      </c>
    </row>
    <row r="40" spans="1:14" ht="12.75">
      <c r="A40" s="4" t="s">
        <v>78</v>
      </c>
      <c r="B40" s="4">
        <v>6301</v>
      </c>
      <c r="C40" s="47"/>
      <c r="D40" s="47"/>
      <c r="E40" s="47"/>
      <c r="F40" s="47"/>
      <c r="G40" s="47"/>
      <c r="I40" s="20">
        <v>0.0865</v>
      </c>
      <c r="J40" s="50">
        <f t="shared" si="0"/>
        <v>0</v>
      </c>
      <c r="K40" s="50">
        <f t="shared" si="1"/>
        <v>0</v>
      </c>
      <c r="L40" s="50">
        <f t="shared" si="2"/>
        <v>0</v>
      </c>
      <c r="M40" s="50">
        <f t="shared" si="3"/>
        <v>0</v>
      </c>
      <c r="N40" s="51">
        <f t="shared" si="4"/>
        <v>0</v>
      </c>
    </row>
    <row r="41" spans="1:14" ht="12.75">
      <c r="A41" s="4" t="s">
        <v>36</v>
      </c>
      <c r="B41" s="4">
        <v>6301</v>
      </c>
      <c r="C41" s="47">
        <f>4108*12</f>
        <v>49296</v>
      </c>
      <c r="D41" s="47">
        <f>4108*12</f>
        <v>49296</v>
      </c>
      <c r="E41" s="47">
        <f>4108*20</f>
        <v>82160</v>
      </c>
      <c r="F41" s="47">
        <f>4108*20</f>
        <v>82160</v>
      </c>
      <c r="G41" s="47">
        <f>4108*20</f>
        <v>82160</v>
      </c>
      <c r="I41" s="20">
        <v>0.0865</v>
      </c>
      <c r="J41" s="50">
        <f t="shared" si="0"/>
        <v>4264.103999999999</v>
      </c>
      <c r="K41" s="50">
        <f t="shared" si="1"/>
        <v>4264.103999999999</v>
      </c>
      <c r="L41" s="50">
        <f t="shared" si="2"/>
        <v>7106.839999999999</v>
      </c>
      <c r="M41" s="50">
        <f t="shared" si="3"/>
        <v>7106.839999999999</v>
      </c>
      <c r="N41" s="51">
        <f t="shared" si="4"/>
        <v>7106.839999999999</v>
      </c>
    </row>
    <row r="42" spans="1:14" ht="12.75">
      <c r="A42" s="4" t="s">
        <v>84</v>
      </c>
      <c r="B42" s="4">
        <v>6101</v>
      </c>
      <c r="C42" s="47"/>
      <c r="D42" s="47"/>
      <c r="E42" s="47"/>
      <c r="F42" s="47"/>
      <c r="G42" s="47"/>
      <c r="I42" s="20">
        <v>0.4116</v>
      </c>
      <c r="J42" s="50">
        <f t="shared" si="0"/>
        <v>0</v>
      </c>
      <c r="K42" s="50">
        <f t="shared" si="1"/>
        <v>0</v>
      </c>
      <c r="L42" s="50">
        <f t="shared" si="2"/>
        <v>0</v>
      </c>
      <c r="M42" s="50">
        <f t="shared" si="3"/>
        <v>0</v>
      </c>
      <c r="N42" s="51">
        <f t="shared" si="4"/>
        <v>0</v>
      </c>
    </row>
    <row r="43" spans="1:14" ht="12.75">
      <c r="A43" s="4" t="s">
        <v>80</v>
      </c>
      <c r="B43" s="4">
        <v>6201</v>
      </c>
      <c r="C43" s="47"/>
      <c r="D43" s="47"/>
      <c r="E43" s="47"/>
      <c r="F43" s="47"/>
      <c r="G43" s="47"/>
      <c r="I43" s="20"/>
      <c r="J43" s="50">
        <f t="shared" si="0"/>
        <v>0</v>
      </c>
      <c r="K43" s="50">
        <f t="shared" si="1"/>
        <v>0</v>
      </c>
      <c r="L43" s="50">
        <f t="shared" si="2"/>
        <v>0</v>
      </c>
      <c r="M43" s="50">
        <f t="shared" si="3"/>
        <v>0</v>
      </c>
      <c r="N43" s="51">
        <f t="shared" si="4"/>
        <v>0</v>
      </c>
    </row>
    <row r="44" spans="1:14" ht="12.75">
      <c r="A44" s="4" t="s">
        <v>99</v>
      </c>
      <c r="B44" s="4">
        <v>6221</v>
      </c>
      <c r="C44" s="47"/>
      <c r="D44" s="47"/>
      <c r="E44" s="47"/>
      <c r="F44" s="47"/>
      <c r="G44" s="47"/>
      <c r="I44" s="20"/>
      <c r="J44" s="50">
        <f t="shared" si="0"/>
        <v>0</v>
      </c>
      <c r="K44" s="50">
        <f t="shared" si="1"/>
        <v>0</v>
      </c>
      <c r="L44" s="50">
        <f t="shared" si="2"/>
        <v>0</v>
      </c>
      <c r="M44" s="50">
        <f t="shared" si="3"/>
        <v>0</v>
      </c>
      <c r="N44" s="51">
        <f t="shared" si="4"/>
        <v>0</v>
      </c>
    </row>
    <row r="45" spans="1:14" ht="12.75">
      <c r="A45" s="4" t="s">
        <v>81</v>
      </c>
      <c r="B45" s="4">
        <v>6211</v>
      </c>
      <c r="C45" s="47"/>
      <c r="D45" s="47"/>
      <c r="E45" s="47"/>
      <c r="F45" s="47"/>
      <c r="G45" s="47"/>
      <c r="I45" s="20">
        <v>0.5019</v>
      </c>
      <c r="J45" s="50">
        <f t="shared" si="0"/>
        <v>0</v>
      </c>
      <c r="K45" s="50">
        <f t="shared" si="1"/>
        <v>0</v>
      </c>
      <c r="L45" s="50">
        <f t="shared" si="2"/>
        <v>0</v>
      </c>
      <c r="M45" s="50">
        <f t="shared" si="3"/>
        <v>0</v>
      </c>
      <c r="N45" s="51">
        <f t="shared" si="4"/>
        <v>0</v>
      </c>
    </row>
    <row r="46" spans="1:14" ht="12.75">
      <c r="A46" s="4" t="s">
        <v>82</v>
      </c>
      <c r="B46" s="4">
        <v>6401</v>
      </c>
      <c r="C46" s="47"/>
      <c r="D46" s="47"/>
      <c r="E46" s="47"/>
      <c r="F46" s="47"/>
      <c r="G46" s="47"/>
      <c r="I46" s="20">
        <v>0.0865</v>
      </c>
      <c r="J46" s="50">
        <f t="shared" si="0"/>
        <v>0</v>
      </c>
      <c r="K46" s="50">
        <f t="shared" si="1"/>
        <v>0</v>
      </c>
      <c r="L46" s="50">
        <f t="shared" si="2"/>
        <v>0</v>
      </c>
      <c r="M46" s="50">
        <f t="shared" si="3"/>
        <v>0</v>
      </c>
      <c r="N46" s="51">
        <f t="shared" si="4"/>
        <v>0</v>
      </c>
    </row>
    <row r="47" spans="1:14" ht="12.75">
      <c r="A47" s="4" t="s">
        <v>85</v>
      </c>
      <c r="B47" s="4">
        <v>6501</v>
      </c>
      <c r="C47" s="47"/>
      <c r="D47" s="47"/>
      <c r="E47" s="47"/>
      <c r="F47" s="47"/>
      <c r="G47" s="47"/>
      <c r="I47" s="20"/>
      <c r="J47" s="50">
        <f t="shared" si="0"/>
        <v>0</v>
      </c>
      <c r="K47" s="50">
        <f t="shared" si="1"/>
        <v>0</v>
      </c>
      <c r="L47" s="50">
        <f t="shared" si="2"/>
        <v>0</v>
      </c>
      <c r="M47" s="50">
        <f t="shared" si="3"/>
        <v>0</v>
      </c>
      <c r="N47" s="51">
        <f t="shared" si="4"/>
        <v>0</v>
      </c>
    </row>
    <row r="48" spans="1:14" ht="12.75">
      <c r="A48" s="4" t="s">
        <v>16</v>
      </c>
      <c r="B48" s="4">
        <v>6311</v>
      </c>
      <c r="C48" s="47"/>
      <c r="D48" s="47"/>
      <c r="E48" s="47"/>
      <c r="F48" s="47"/>
      <c r="G48" s="47"/>
      <c r="I48" s="20"/>
      <c r="J48" s="50">
        <f t="shared" si="0"/>
        <v>0</v>
      </c>
      <c r="K48" s="50">
        <f t="shared" si="1"/>
        <v>0</v>
      </c>
      <c r="L48" s="50">
        <f t="shared" si="2"/>
        <v>0</v>
      </c>
      <c r="M48" s="50">
        <f t="shared" si="3"/>
        <v>0</v>
      </c>
      <c r="N48" s="51">
        <f t="shared" si="4"/>
        <v>0</v>
      </c>
    </row>
    <row r="49" spans="1:14" ht="12.75">
      <c r="A49" s="31" t="s">
        <v>86</v>
      </c>
      <c r="B49" s="31">
        <v>6401</v>
      </c>
      <c r="C49" s="52"/>
      <c r="D49" s="52"/>
      <c r="E49" s="52"/>
      <c r="F49" s="52"/>
      <c r="G49" s="52"/>
      <c r="I49" s="20"/>
      <c r="J49" s="50">
        <f t="shared" si="0"/>
        <v>0</v>
      </c>
      <c r="K49" s="50">
        <f t="shared" si="1"/>
        <v>0</v>
      </c>
      <c r="L49" s="50">
        <f t="shared" si="2"/>
        <v>0</v>
      </c>
      <c r="M49" s="50">
        <f t="shared" si="3"/>
        <v>0</v>
      </c>
      <c r="N49" s="51">
        <f t="shared" si="4"/>
        <v>0</v>
      </c>
    </row>
    <row r="50" spans="1:14" s="14" customFormat="1" ht="12.75">
      <c r="A50" s="4" t="s">
        <v>87</v>
      </c>
      <c r="B50" s="4">
        <v>6401</v>
      </c>
      <c r="C50" s="47"/>
      <c r="D50" s="47"/>
      <c r="E50" s="47"/>
      <c r="F50" s="47"/>
      <c r="G50" s="47"/>
      <c r="I50" s="20"/>
      <c r="J50" s="50">
        <f t="shared" si="0"/>
        <v>0</v>
      </c>
      <c r="K50" s="50">
        <f t="shared" si="1"/>
        <v>0</v>
      </c>
      <c r="L50" s="50">
        <f t="shared" si="2"/>
        <v>0</v>
      </c>
      <c r="M50" s="50">
        <f t="shared" si="3"/>
        <v>0</v>
      </c>
      <c r="N50" s="51">
        <f t="shared" si="4"/>
        <v>0</v>
      </c>
    </row>
    <row r="51" spans="1:14" s="24" customFormat="1" ht="12.75">
      <c r="A51" s="29" t="s">
        <v>14</v>
      </c>
      <c r="B51" s="29"/>
      <c r="C51" s="53">
        <f>SUM(C38:C50)</f>
        <v>153296</v>
      </c>
      <c r="D51" s="53">
        <f>SUM(D38:D50)</f>
        <v>153296</v>
      </c>
      <c r="E51" s="53">
        <f>SUM(E38:E50)</f>
        <v>186160</v>
      </c>
      <c r="F51" s="53">
        <f>SUM(F38:F50)</f>
        <v>186160</v>
      </c>
      <c r="G51" s="53">
        <f>SUM(G38:G50)</f>
        <v>186160</v>
      </c>
      <c r="I51" s="23"/>
      <c r="J51" s="54"/>
      <c r="K51" s="54"/>
      <c r="L51" s="54"/>
      <c r="M51" s="54"/>
      <c r="N51" s="55"/>
    </row>
    <row r="52" spans="1:14" s="14" customFormat="1" ht="12.75">
      <c r="A52" s="4" t="s">
        <v>88</v>
      </c>
      <c r="B52" s="4">
        <v>6701</v>
      </c>
      <c r="C52" s="47">
        <f>J52</f>
        <v>47070.504</v>
      </c>
      <c r="D52" s="47">
        <f>K52</f>
        <v>47070.504</v>
      </c>
      <c r="E52" s="47">
        <f>L52</f>
        <v>49913.24</v>
      </c>
      <c r="F52" s="47">
        <f>M52</f>
        <v>49913.24</v>
      </c>
      <c r="G52" s="47">
        <f>N52</f>
        <v>49913.24</v>
      </c>
      <c r="I52" s="36" t="s">
        <v>17</v>
      </c>
      <c r="J52" s="56">
        <f>SUM(J38:J50)</f>
        <v>47070.504</v>
      </c>
      <c r="K52" s="56">
        <f>SUM(K38:K50)</f>
        <v>47070.504</v>
      </c>
      <c r="L52" s="56">
        <f>SUM(L38:L50)</f>
        <v>49913.24</v>
      </c>
      <c r="M52" s="56">
        <f>SUM(M38:M50)</f>
        <v>49913.24</v>
      </c>
      <c r="N52" s="57">
        <f>SUM(N38:N50)</f>
        <v>49913.24</v>
      </c>
    </row>
    <row r="53" spans="1:7" s="35" customFormat="1" ht="13.5">
      <c r="A53" s="6" t="s">
        <v>10</v>
      </c>
      <c r="B53" s="6"/>
      <c r="C53" s="58">
        <f>SUM(C51:C52)</f>
        <v>200366.50400000002</v>
      </c>
      <c r="D53" s="58">
        <f>SUM(D51:D52)</f>
        <v>200366.50400000002</v>
      </c>
      <c r="E53" s="58">
        <f>SUM(E51:E52)</f>
        <v>236073.24</v>
      </c>
      <c r="F53" s="58">
        <f>SUM(F51:F52)</f>
        <v>236073.24</v>
      </c>
      <c r="G53" s="58">
        <f>SUM(G51:G52)</f>
        <v>236073.24</v>
      </c>
    </row>
    <row r="54" spans="1:7" s="14" customFormat="1" ht="12.75">
      <c r="A54" s="4"/>
      <c r="B54" s="4"/>
      <c r="C54" s="49"/>
      <c r="D54" s="49"/>
      <c r="E54" s="49"/>
      <c r="F54" s="49"/>
      <c r="G54" s="49"/>
    </row>
    <row r="55" spans="1:7" s="14" customFormat="1" ht="12.75">
      <c r="A55" s="3" t="s">
        <v>89</v>
      </c>
      <c r="B55" s="3"/>
      <c r="C55" s="49"/>
      <c r="D55" s="49"/>
      <c r="E55" s="49"/>
      <c r="F55" s="49"/>
      <c r="G55" s="49"/>
    </row>
    <row r="56" spans="1:7" s="14" customFormat="1" ht="12.75">
      <c r="A56" s="4" t="s">
        <v>90</v>
      </c>
      <c r="B56" s="4">
        <v>7101</v>
      </c>
      <c r="C56" s="47"/>
      <c r="D56" s="47"/>
      <c r="E56" s="47"/>
      <c r="F56" s="47"/>
      <c r="G56" s="47"/>
    </row>
    <row r="57" spans="1:7" s="14" customFormat="1" ht="12.75">
      <c r="A57" s="4" t="s">
        <v>34</v>
      </c>
      <c r="B57" s="4">
        <v>7101</v>
      </c>
      <c r="C57" s="47"/>
      <c r="D57" s="47"/>
      <c r="E57" s="47"/>
      <c r="F57" s="47"/>
      <c r="G57" s="47"/>
    </row>
    <row r="58" spans="1:7" s="14" customFormat="1" ht="12.75">
      <c r="A58" s="4" t="s">
        <v>98</v>
      </c>
      <c r="B58" s="4">
        <v>7101</v>
      </c>
      <c r="C58" s="47"/>
      <c r="D58" s="47"/>
      <c r="E58" s="47"/>
      <c r="F58" s="47"/>
      <c r="G58" s="47"/>
    </row>
    <row r="59" spans="1:7" s="14" customFormat="1" ht="12.75">
      <c r="A59" s="4" t="s">
        <v>91</v>
      </c>
      <c r="B59" s="4">
        <v>7201</v>
      </c>
      <c r="C59" s="47"/>
      <c r="D59" s="47"/>
      <c r="E59" s="47"/>
      <c r="F59" s="47"/>
      <c r="G59" s="47"/>
    </row>
    <row r="60" spans="1:7" s="14" customFormat="1" ht="12.75">
      <c r="A60" s="4" t="s">
        <v>92</v>
      </c>
      <c r="B60" s="4">
        <v>7301</v>
      </c>
      <c r="C60" s="47"/>
      <c r="D60" s="47"/>
      <c r="E60" s="47"/>
      <c r="F60" s="47"/>
      <c r="G60" s="47"/>
    </row>
    <row r="61" spans="1:7" s="14" customFormat="1" ht="12.75">
      <c r="A61" s="4" t="s">
        <v>93</v>
      </c>
      <c r="B61" s="4">
        <v>7501</v>
      </c>
      <c r="C61" s="47"/>
      <c r="D61" s="47"/>
      <c r="E61" s="47"/>
      <c r="F61" s="47"/>
      <c r="G61" s="47"/>
    </row>
    <row r="62" spans="1:7" s="14" customFormat="1" ht="12.75">
      <c r="A62" s="4" t="s">
        <v>100</v>
      </c>
      <c r="B62" s="4">
        <v>7401</v>
      </c>
      <c r="C62" s="47">
        <v>500</v>
      </c>
      <c r="D62" s="47">
        <v>500</v>
      </c>
      <c r="E62" s="47">
        <v>500</v>
      </c>
      <c r="F62" s="47">
        <v>500</v>
      </c>
      <c r="G62" s="47">
        <v>500</v>
      </c>
    </row>
    <row r="63" spans="1:7" s="35" customFormat="1" ht="13.5">
      <c r="A63" s="6" t="s">
        <v>94</v>
      </c>
      <c r="B63" s="6"/>
      <c r="C63" s="58">
        <f>SUM(C56:C62)</f>
        <v>500</v>
      </c>
      <c r="D63" s="58">
        <f>SUM(D56:D62)</f>
        <v>500</v>
      </c>
      <c r="E63" s="58">
        <f>SUM(E56:E62)</f>
        <v>500</v>
      </c>
      <c r="F63" s="58">
        <f>SUM(F56:F62)</f>
        <v>500</v>
      </c>
      <c r="G63" s="58">
        <f>SUM(G56:G62)</f>
        <v>500</v>
      </c>
    </row>
    <row r="64" spans="1:7" ht="12.75">
      <c r="A64" s="33" t="s">
        <v>95</v>
      </c>
      <c r="B64" s="33"/>
      <c r="C64" s="59">
        <f>+C63+C53</f>
        <v>200866.50400000002</v>
      </c>
      <c r="D64" s="59">
        <f>+D63+D53</f>
        <v>200866.50400000002</v>
      </c>
      <c r="E64" s="59">
        <f>+E63+E53</f>
        <v>236573.24</v>
      </c>
      <c r="F64" s="59">
        <f>+F63+F53</f>
        <v>236573.24</v>
      </c>
      <c r="G64" s="59">
        <f>+G63+G53</f>
        <v>236573.24</v>
      </c>
    </row>
    <row r="65" spans="1:7" ht="12.75">
      <c r="A65" s="6" t="s">
        <v>54</v>
      </c>
      <c r="B65" s="6"/>
      <c r="C65" s="48">
        <f>+C34-C64</f>
        <v>-142666.50400000002</v>
      </c>
      <c r="D65" s="48">
        <f>+D34-D64</f>
        <v>-84466.50400000002</v>
      </c>
      <c r="E65" s="48">
        <f>+E34-E64</f>
        <v>-61973.23999999999</v>
      </c>
      <c r="F65" s="48">
        <f>+F34-F64</f>
        <v>-3773.2399999999907</v>
      </c>
      <c r="G65" s="48">
        <f>+G34-G64</f>
        <v>-3773.2399999999907</v>
      </c>
    </row>
  </sheetData>
  <sheetProtection/>
  <printOptions horizontalCentered="1"/>
  <pageMargins left="0.5" right="0.75" top="0.51" bottom="0.76" header="0.17" footer="0.47"/>
  <pageSetup fitToHeight="1" fitToWidth="1" horizontalDpi="600" verticalDpi="600" orientation="portrait" scale="90"/>
  <headerFooter alignWithMargins="0">
    <oddFooter>&amp;R&amp;"Times,Regular"&amp;9&amp;F.&amp;D.TK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G42" sqref="G42"/>
    </sheetView>
  </sheetViews>
  <sheetFormatPr defaultColWidth="8.8515625" defaultRowHeight="12.75"/>
  <cols>
    <col min="1" max="1" width="31.140625" style="1" customWidth="1"/>
    <col min="2" max="2" width="6.7109375" style="1" customWidth="1"/>
    <col min="3" max="4" width="12.8515625" style="1" customWidth="1"/>
    <col min="5" max="5" width="12.8515625" style="1" bestFit="1" customWidth="1"/>
    <col min="6" max="16384" width="8.8515625" style="1" customWidth="1"/>
  </cols>
  <sheetData>
    <row r="1" spans="1:5" ht="12.75">
      <c r="A1" s="37" t="s">
        <v>104</v>
      </c>
      <c r="B1" s="37"/>
      <c r="C1" s="37"/>
      <c r="D1" s="37"/>
      <c r="E1" s="37"/>
    </row>
    <row r="2" spans="1:5" ht="12" customHeight="1">
      <c r="A2" s="37" t="s">
        <v>57</v>
      </c>
      <c r="B2" s="37"/>
      <c r="C2" s="40"/>
      <c r="D2" s="37"/>
      <c r="E2" s="37"/>
    </row>
    <row r="3" spans="1:5" ht="12.75">
      <c r="A3" s="37" t="s">
        <v>58</v>
      </c>
      <c r="B3" s="37"/>
      <c r="C3" s="40"/>
      <c r="D3" s="37"/>
      <c r="E3" s="37"/>
    </row>
    <row r="4" spans="1:5" ht="12.75">
      <c r="A4" s="37" t="s">
        <v>60</v>
      </c>
      <c r="B4" s="37"/>
      <c r="C4" s="37"/>
      <c r="D4" s="37"/>
      <c r="E4" s="37"/>
    </row>
    <row r="5" spans="1:5" ht="12.75">
      <c r="A5" s="37" t="s">
        <v>59</v>
      </c>
      <c r="B5" s="37"/>
      <c r="D5" s="37"/>
      <c r="E5" s="37"/>
    </row>
    <row r="6" spans="1:5" ht="12.75">
      <c r="A6" s="37" t="s">
        <v>2</v>
      </c>
      <c r="B6" s="37"/>
      <c r="C6" s="37"/>
      <c r="D6" s="37"/>
      <c r="E6" s="37"/>
    </row>
    <row r="7" spans="1:5" ht="6" customHeight="1">
      <c r="A7" s="10"/>
      <c r="B7" s="10"/>
      <c r="C7" s="10"/>
      <c r="D7" s="10"/>
      <c r="E7" s="10"/>
    </row>
    <row r="8" spans="1:5" ht="12" customHeight="1">
      <c r="A8" s="10"/>
      <c r="B8" s="10"/>
      <c r="C8" s="2" t="s">
        <v>55</v>
      </c>
      <c r="D8" s="2" t="s">
        <v>55</v>
      </c>
      <c r="E8" s="2" t="s">
        <v>55</v>
      </c>
    </row>
    <row r="9" spans="3:5" ht="12.75">
      <c r="C9" s="2" t="s">
        <v>66</v>
      </c>
      <c r="D9" s="2" t="s">
        <v>62</v>
      </c>
      <c r="E9" s="2" t="s">
        <v>64</v>
      </c>
    </row>
    <row r="10" spans="2:5" ht="12.75">
      <c r="B10" s="2" t="s">
        <v>103</v>
      </c>
      <c r="C10" s="2" t="s">
        <v>67</v>
      </c>
      <c r="D10" s="2" t="s">
        <v>63</v>
      </c>
      <c r="E10" s="2" t="s">
        <v>65</v>
      </c>
    </row>
    <row r="11" spans="1:5" ht="12.75">
      <c r="A11" s="3" t="s">
        <v>68</v>
      </c>
      <c r="B11" s="3"/>
      <c r="C11" s="4"/>
      <c r="D11" s="4"/>
      <c r="E11" s="4"/>
    </row>
    <row r="12" spans="1:5" ht="12.75">
      <c r="A12" s="6" t="s">
        <v>69</v>
      </c>
      <c r="B12" s="6"/>
      <c r="C12" s="6"/>
      <c r="D12" s="6"/>
      <c r="E12" s="6"/>
    </row>
    <row r="13" spans="1:5" ht="12.75">
      <c r="A13" s="4"/>
      <c r="B13" s="4"/>
      <c r="C13" s="4"/>
      <c r="D13" s="4"/>
      <c r="E13" s="4"/>
    </row>
    <row r="14" spans="1:5" ht="12.75">
      <c r="A14" s="6" t="s">
        <v>8</v>
      </c>
      <c r="B14" s="6"/>
      <c r="C14" s="6">
        <f>C16+C15</f>
        <v>0</v>
      </c>
      <c r="D14" s="6">
        <f>D16+D15</f>
        <v>0</v>
      </c>
      <c r="E14" s="6">
        <f>E16+E15</f>
        <v>0</v>
      </c>
    </row>
    <row r="15" spans="1:5" ht="12.75">
      <c r="A15" s="4" t="s">
        <v>70</v>
      </c>
      <c r="B15" s="4"/>
      <c r="C15" s="4"/>
      <c r="D15" s="4"/>
      <c r="E15" s="4"/>
    </row>
    <row r="16" spans="1:5" ht="12.75">
      <c r="A16" s="4" t="s">
        <v>71</v>
      </c>
      <c r="B16" s="4"/>
      <c r="C16" s="4"/>
      <c r="D16" s="4"/>
      <c r="E16" s="4"/>
    </row>
    <row r="17" spans="1:5" ht="12.75">
      <c r="A17" s="31"/>
      <c r="B17" s="31"/>
      <c r="C17" s="31"/>
      <c r="D17" s="31"/>
      <c r="E17" s="31"/>
    </row>
    <row r="18" spans="1:5" s="14" customFormat="1" ht="12.75">
      <c r="A18" s="6" t="s">
        <v>3</v>
      </c>
      <c r="B18" s="6"/>
      <c r="C18" s="11">
        <f>C19+C20+C21</f>
        <v>0</v>
      </c>
      <c r="D18" s="11">
        <f>D19+D20+D21</f>
        <v>0</v>
      </c>
      <c r="E18" s="11">
        <f>E19+E20+E21</f>
        <v>0</v>
      </c>
    </row>
    <row r="19" spans="1:5" s="14" customFormat="1" ht="12.75">
      <c r="A19" s="38" t="s">
        <v>4</v>
      </c>
      <c r="B19" s="38"/>
      <c r="C19" s="39">
        <f>C15/30</f>
        <v>0</v>
      </c>
      <c r="D19" s="39">
        <f>D15/30</f>
        <v>0</v>
      </c>
      <c r="E19" s="39">
        <f>E15/30</f>
        <v>0</v>
      </c>
    </row>
    <row r="20" spans="1:5" s="14" customFormat="1" ht="12.75">
      <c r="A20" s="4" t="s">
        <v>5</v>
      </c>
      <c r="B20" s="4"/>
      <c r="C20" s="13">
        <f>C16/24</f>
        <v>0</v>
      </c>
      <c r="D20" s="13">
        <f>D16/24</f>
        <v>0</v>
      </c>
      <c r="E20" s="13">
        <f>E16/24</f>
        <v>0</v>
      </c>
    </row>
    <row r="21" spans="1:5" s="14" customFormat="1" ht="12.75">
      <c r="A21" s="4" t="s">
        <v>6</v>
      </c>
      <c r="B21" s="4"/>
      <c r="C21" s="13">
        <v>0</v>
      </c>
      <c r="D21" s="13">
        <v>0</v>
      </c>
      <c r="E21" s="13">
        <v>0</v>
      </c>
    </row>
    <row r="22" spans="1:5" ht="12.75">
      <c r="A22" s="4"/>
      <c r="B22" s="4"/>
      <c r="C22" s="4"/>
      <c r="D22" s="4"/>
      <c r="E22" s="4"/>
    </row>
    <row r="23" spans="1:5" ht="12.75">
      <c r="A23" s="4" t="s">
        <v>72</v>
      </c>
      <c r="B23" s="4"/>
      <c r="C23" s="5"/>
      <c r="D23" s="4"/>
      <c r="E23" s="4"/>
    </row>
    <row r="24" spans="1:5" ht="12.75">
      <c r="A24" s="4" t="s">
        <v>102</v>
      </c>
      <c r="B24" s="4"/>
      <c r="C24" s="5">
        <f>(221.25+242.5)/2</f>
        <v>231.875</v>
      </c>
      <c r="D24" s="5"/>
      <c r="E24" s="5"/>
    </row>
    <row r="25" spans="1:5" ht="12.75">
      <c r="A25" s="4" t="s">
        <v>71</v>
      </c>
      <c r="B25" s="4"/>
      <c r="C25" s="5">
        <v>414</v>
      </c>
      <c r="D25" s="5"/>
      <c r="E25" s="5"/>
    </row>
    <row r="26" spans="1:5" ht="6" customHeight="1">
      <c r="A26" s="27"/>
      <c r="B26" s="28" t="s">
        <v>101</v>
      </c>
      <c r="C26" s="27"/>
      <c r="D26" s="27"/>
      <c r="E26" s="27"/>
    </row>
    <row r="27" spans="1:5" ht="12.75">
      <c r="A27" s="3" t="s">
        <v>73</v>
      </c>
      <c r="B27" s="3"/>
      <c r="C27" s="4"/>
      <c r="D27" s="4"/>
      <c r="E27" s="4"/>
    </row>
    <row r="28" spans="1:5" ht="12.75">
      <c r="A28" s="4" t="s">
        <v>74</v>
      </c>
      <c r="B28" s="5"/>
      <c r="C28" s="5">
        <f>(C24*C15)+(C25*C16)</f>
        <v>0</v>
      </c>
      <c r="D28" s="5">
        <f>(D24*D15)+(D25*D16)</f>
        <v>0</v>
      </c>
      <c r="E28" s="5">
        <f>(E24*E15)+(E25*E16)</f>
        <v>0</v>
      </c>
    </row>
    <row r="29" spans="1:5" ht="12.75">
      <c r="A29" s="4" t="s">
        <v>56</v>
      </c>
      <c r="B29" s="5"/>
      <c r="C29" s="5">
        <v>0</v>
      </c>
      <c r="D29" s="5">
        <v>0</v>
      </c>
      <c r="E29" s="5">
        <v>0</v>
      </c>
    </row>
    <row r="30" spans="1:5" ht="12.75">
      <c r="A30" s="6" t="s">
        <v>75</v>
      </c>
      <c r="B30" s="6"/>
      <c r="C30" s="9">
        <f>SUM(C28:C29)</f>
        <v>0</v>
      </c>
      <c r="D30" s="9">
        <f>SUM(D28:D29)</f>
        <v>0</v>
      </c>
      <c r="E30" s="9">
        <f>SUM(E28:E29)</f>
        <v>0</v>
      </c>
    </row>
    <row r="31" spans="1:5" ht="12.75">
      <c r="A31" s="4"/>
      <c r="B31" s="5"/>
      <c r="C31" s="5"/>
      <c r="D31" s="5"/>
      <c r="E31" s="5"/>
    </row>
    <row r="32" spans="1:10" ht="12.75">
      <c r="A32" s="3" t="s">
        <v>9</v>
      </c>
      <c r="C32" s="4"/>
      <c r="D32" s="4"/>
      <c r="E32" s="4"/>
      <c r="G32" s="15" t="s">
        <v>13</v>
      </c>
      <c r="H32" s="12"/>
      <c r="I32" s="12"/>
      <c r="J32" s="16"/>
    </row>
    <row r="33" spans="1:10" ht="12.75">
      <c r="A33" s="4" t="s">
        <v>76</v>
      </c>
      <c r="B33" s="4"/>
      <c r="C33" s="4"/>
      <c r="D33" s="4"/>
      <c r="E33" s="4"/>
      <c r="G33" s="17" t="s">
        <v>11</v>
      </c>
      <c r="H33" s="18" t="s">
        <v>12</v>
      </c>
      <c r="I33" s="18" t="s">
        <v>12</v>
      </c>
      <c r="J33" s="19" t="s">
        <v>12</v>
      </c>
    </row>
    <row r="34" spans="1:10" ht="12.75">
      <c r="A34" s="4" t="s">
        <v>77</v>
      </c>
      <c r="B34" s="4">
        <v>6301</v>
      </c>
      <c r="C34" s="5">
        <v>0</v>
      </c>
      <c r="D34" s="5">
        <v>0</v>
      </c>
      <c r="E34" s="5">
        <v>0</v>
      </c>
      <c r="G34" s="20"/>
      <c r="H34" s="21">
        <f>$G34*C34</f>
        <v>0</v>
      </c>
      <c r="I34" s="21">
        <f>$G34*D34</f>
        <v>0</v>
      </c>
      <c r="J34" s="22">
        <f>$G34*E34</f>
        <v>0</v>
      </c>
    </row>
    <row r="35" spans="1:10" ht="12.75">
      <c r="A35" s="4" t="s">
        <v>97</v>
      </c>
      <c r="B35" s="4">
        <v>6101</v>
      </c>
      <c r="C35" s="5">
        <v>0</v>
      </c>
      <c r="D35" s="5">
        <v>0</v>
      </c>
      <c r="E35" s="5">
        <v>0</v>
      </c>
      <c r="G35" s="20">
        <v>0.4116</v>
      </c>
      <c r="H35" s="21">
        <f aca="true" t="shared" si="0" ref="H35:H46">$G35*C35</f>
        <v>0</v>
      </c>
      <c r="I35" s="21">
        <f aca="true" t="shared" si="1" ref="I35:I46">$G35*D35</f>
        <v>0</v>
      </c>
      <c r="J35" s="22">
        <f aca="true" t="shared" si="2" ref="J35:J46">$G35*E35</f>
        <v>0</v>
      </c>
    </row>
    <row r="36" spans="1:10" ht="12.75">
      <c r="A36" s="4" t="s">
        <v>78</v>
      </c>
      <c r="B36" s="4">
        <v>6301</v>
      </c>
      <c r="C36" s="5">
        <v>0</v>
      </c>
      <c r="D36" s="5">
        <v>0</v>
      </c>
      <c r="E36" s="5">
        <v>0</v>
      </c>
      <c r="G36" s="20">
        <v>0.089</v>
      </c>
      <c r="H36" s="21">
        <f t="shared" si="0"/>
        <v>0</v>
      </c>
      <c r="I36" s="21">
        <f t="shared" si="1"/>
        <v>0</v>
      </c>
      <c r="J36" s="22">
        <f t="shared" si="2"/>
        <v>0</v>
      </c>
    </row>
    <row r="37" spans="1:10" ht="12.75">
      <c r="A37" s="4" t="s">
        <v>79</v>
      </c>
      <c r="B37" s="4">
        <v>6301</v>
      </c>
      <c r="C37" s="5">
        <v>0</v>
      </c>
      <c r="D37" s="5">
        <v>0</v>
      </c>
      <c r="E37" s="5">
        <v>0</v>
      </c>
      <c r="G37" s="20">
        <v>0.089</v>
      </c>
      <c r="H37" s="21">
        <f t="shared" si="0"/>
        <v>0</v>
      </c>
      <c r="I37" s="21">
        <f t="shared" si="1"/>
        <v>0</v>
      </c>
      <c r="J37" s="22">
        <f t="shared" si="2"/>
        <v>0</v>
      </c>
    </row>
    <row r="38" spans="1:10" ht="12.75">
      <c r="A38" s="4" t="s">
        <v>84</v>
      </c>
      <c r="B38" s="4">
        <v>6101</v>
      </c>
      <c r="C38" s="5">
        <v>0</v>
      </c>
      <c r="D38" s="5">
        <v>0</v>
      </c>
      <c r="E38" s="5">
        <v>0</v>
      </c>
      <c r="G38" s="20">
        <v>0.4116</v>
      </c>
      <c r="H38" s="21">
        <f t="shared" si="0"/>
        <v>0</v>
      </c>
      <c r="I38" s="21">
        <f t="shared" si="1"/>
        <v>0</v>
      </c>
      <c r="J38" s="22">
        <f t="shared" si="2"/>
        <v>0</v>
      </c>
    </row>
    <row r="39" spans="1:10" ht="12.75">
      <c r="A39" s="4" t="s">
        <v>80</v>
      </c>
      <c r="B39" s="4">
        <v>6201</v>
      </c>
      <c r="C39" s="5">
        <v>0</v>
      </c>
      <c r="D39" s="5">
        <v>0</v>
      </c>
      <c r="E39" s="5">
        <v>0</v>
      </c>
      <c r="G39" s="20"/>
      <c r="H39" s="21">
        <f t="shared" si="0"/>
        <v>0</v>
      </c>
      <c r="I39" s="21">
        <f t="shared" si="1"/>
        <v>0</v>
      </c>
      <c r="J39" s="22">
        <f t="shared" si="2"/>
        <v>0</v>
      </c>
    </row>
    <row r="40" spans="1:10" ht="12.75">
      <c r="A40" s="4" t="s">
        <v>99</v>
      </c>
      <c r="B40" s="4">
        <v>6221</v>
      </c>
      <c r="C40" s="5">
        <v>0</v>
      </c>
      <c r="D40" s="5">
        <v>0</v>
      </c>
      <c r="E40" s="5">
        <v>0</v>
      </c>
      <c r="G40" s="20"/>
      <c r="H40" s="21">
        <f t="shared" si="0"/>
        <v>0</v>
      </c>
      <c r="I40" s="21">
        <f t="shared" si="1"/>
        <v>0</v>
      </c>
      <c r="J40" s="22">
        <f t="shared" si="2"/>
        <v>0</v>
      </c>
    </row>
    <row r="41" spans="1:10" ht="12.75">
      <c r="A41" s="4" t="s">
        <v>81</v>
      </c>
      <c r="B41" s="4">
        <v>6211</v>
      </c>
      <c r="C41" s="5">
        <v>0</v>
      </c>
      <c r="D41" s="5">
        <v>0</v>
      </c>
      <c r="E41" s="5">
        <v>0</v>
      </c>
      <c r="G41" s="20">
        <v>0.5019</v>
      </c>
      <c r="H41" s="21">
        <f t="shared" si="0"/>
        <v>0</v>
      </c>
      <c r="I41" s="21">
        <f t="shared" si="1"/>
        <v>0</v>
      </c>
      <c r="J41" s="22">
        <f t="shared" si="2"/>
        <v>0</v>
      </c>
    </row>
    <row r="42" spans="1:10" ht="12.75">
      <c r="A42" s="4" t="s">
        <v>82</v>
      </c>
      <c r="B42" s="4">
        <v>6401</v>
      </c>
      <c r="C42" s="5">
        <v>0</v>
      </c>
      <c r="D42" s="5">
        <v>0</v>
      </c>
      <c r="E42" s="5">
        <v>0</v>
      </c>
      <c r="G42" s="20">
        <v>0.089</v>
      </c>
      <c r="H42" s="21">
        <f t="shared" si="0"/>
        <v>0</v>
      </c>
      <c r="I42" s="21">
        <f t="shared" si="1"/>
        <v>0</v>
      </c>
      <c r="J42" s="22">
        <f t="shared" si="2"/>
        <v>0</v>
      </c>
    </row>
    <row r="43" spans="1:10" ht="12.75">
      <c r="A43" s="4" t="s">
        <v>85</v>
      </c>
      <c r="B43" s="4">
        <v>6501</v>
      </c>
      <c r="C43" s="5">
        <v>0</v>
      </c>
      <c r="D43" s="5">
        <v>0</v>
      </c>
      <c r="E43" s="5">
        <v>0</v>
      </c>
      <c r="G43" s="20">
        <v>0</v>
      </c>
      <c r="H43" s="21">
        <f t="shared" si="0"/>
        <v>0</v>
      </c>
      <c r="I43" s="21">
        <f t="shared" si="1"/>
        <v>0</v>
      </c>
      <c r="J43" s="22">
        <f>$G43*E43</f>
        <v>0</v>
      </c>
    </row>
    <row r="44" spans="1:10" ht="12.75">
      <c r="A44" s="4" t="s">
        <v>16</v>
      </c>
      <c r="B44" s="4">
        <v>6311</v>
      </c>
      <c r="C44" s="5">
        <v>0</v>
      </c>
      <c r="D44" s="5">
        <v>0</v>
      </c>
      <c r="E44" s="5">
        <v>0</v>
      </c>
      <c r="G44" s="20">
        <v>0</v>
      </c>
      <c r="H44" s="21">
        <f t="shared" si="0"/>
        <v>0</v>
      </c>
      <c r="I44" s="21">
        <f t="shared" si="1"/>
        <v>0</v>
      </c>
      <c r="J44" s="22">
        <f t="shared" si="2"/>
        <v>0</v>
      </c>
    </row>
    <row r="45" spans="1:10" ht="12.75">
      <c r="A45" s="31" t="s">
        <v>86</v>
      </c>
      <c r="B45" s="31">
        <v>6401</v>
      </c>
      <c r="C45" s="32">
        <v>0</v>
      </c>
      <c r="D45" s="32">
        <v>0</v>
      </c>
      <c r="E45" s="32">
        <v>0</v>
      </c>
      <c r="G45" s="20"/>
      <c r="H45" s="21">
        <f t="shared" si="0"/>
        <v>0</v>
      </c>
      <c r="I45" s="21">
        <f t="shared" si="1"/>
        <v>0</v>
      </c>
      <c r="J45" s="22">
        <f t="shared" si="2"/>
        <v>0</v>
      </c>
    </row>
    <row r="46" spans="1:10" s="14" customFormat="1" ht="12.75">
      <c r="A46" s="4" t="s">
        <v>87</v>
      </c>
      <c r="B46" s="4">
        <v>6401</v>
      </c>
      <c r="C46" s="5">
        <v>0</v>
      </c>
      <c r="D46" s="5">
        <v>0</v>
      </c>
      <c r="E46" s="5">
        <v>0</v>
      </c>
      <c r="G46" s="20"/>
      <c r="H46" s="21">
        <f t="shared" si="0"/>
        <v>0</v>
      </c>
      <c r="I46" s="21">
        <f t="shared" si="1"/>
        <v>0</v>
      </c>
      <c r="J46" s="22">
        <f t="shared" si="2"/>
        <v>0</v>
      </c>
    </row>
    <row r="47" spans="1:10" s="24" customFormat="1" ht="12.75">
      <c r="A47" s="29" t="s">
        <v>14</v>
      </c>
      <c r="B47" s="29"/>
      <c r="C47" s="30">
        <f>SUM(C34:C46)</f>
        <v>0</v>
      </c>
      <c r="D47" s="30">
        <f>SUM(D34:D46)</f>
        <v>0</v>
      </c>
      <c r="E47" s="30">
        <f>SUM(E34:E46)</f>
        <v>0</v>
      </c>
      <c r="G47" s="23"/>
      <c r="J47" s="25"/>
    </row>
    <row r="48" spans="1:10" s="14" customFormat="1" ht="12.75">
      <c r="A48" s="4" t="s">
        <v>88</v>
      </c>
      <c r="B48" s="4">
        <v>6701</v>
      </c>
      <c r="C48" s="5">
        <f>H48</f>
        <v>0</v>
      </c>
      <c r="D48" s="5">
        <f>I48</f>
        <v>0</v>
      </c>
      <c r="E48" s="5">
        <f>J48</f>
        <v>0</v>
      </c>
      <c r="G48" s="36" t="s">
        <v>17</v>
      </c>
      <c r="H48" s="8">
        <f>SUM(H33:H46)</f>
        <v>0</v>
      </c>
      <c r="I48" s="8">
        <f>SUM(I33:I46)</f>
        <v>0</v>
      </c>
      <c r="J48" s="26">
        <f>SUM(J33:J46)</f>
        <v>0</v>
      </c>
    </row>
    <row r="49" spans="1:5" s="35" customFormat="1" ht="13.5">
      <c r="A49" s="6" t="s">
        <v>10</v>
      </c>
      <c r="B49" s="6"/>
      <c r="C49" s="7">
        <f>SUM(C47:C48)</f>
        <v>0</v>
      </c>
      <c r="D49" s="7">
        <f>SUM(D47:D48)</f>
        <v>0</v>
      </c>
      <c r="E49" s="7">
        <f>SUM(E48)</f>
        <v>0</v>
      </c>
    </row>
    <row r="50" spans="1:5" s="14" customFormat="1" ht="12.75">
      <c r="A50" s="4"/>
      <c r="B50" s="4"/>
      <c r="C50" s="4"/>
      <c r="D50" s="4"/>
      <c r="E50" s="4"/>
    </row>
    <row r="51" spans="1:5" s="14" customFormat="1" ht="12.75">
      <c r="A51" s="3" t="s">
        <v>89</v>
      </c>
      <c r="B51" s="3"/>
      <c r="C51" s="4"/>
      <c r="D51" s="4"/>
      <c r="E51" s="4"/>
    </row>
    <row r="52" spans="1:5" s="14" customFormat="1" ht="12.75">
      <c r="A52" s="4" t="s">
        <v>90</v>
      </c>
      <c r="B52" s="4">
        <v>7101</v>
      </c>
      <c r="C52" s="5">
        <v>0</v>
      </c>
      <c r="D52" s="5">
        <v>0</v>
      </c>
      <c r="E52" s="5">
        <v>0</v>
      </c>
    </row>
    <row r="53" spans="1:5" s="14" customFormat="1" ht="12.75">
      <c r="A53" s="4" t="s">
        <v>98</v>
      </c>
      <c r="B53" s="4">
        <v>7101</v>
      </c>
      <c r="C53" s="5">
        <v>0</v>
      </c>
      <c r="D53" s="5">
        <v>0</v>
      </c>
      <c r="E53" s="5">
        <v>0</v>
      </c>
    </row>
    <row r="54" spans="1:5" s="14" customFormat="1" ht="12.75">
      <c r="A54" s="4" t="s">
        <v>91</v>
      </c>
      <c r="B54" s="4">
        <v>7201</v>
      </c>
      <c r="C54" s="5">
        <v>0</v>
      </c>
      <c r="D54" s="5">
        <v>0</v>
      </c>
      <c r="E54" s="5">
        <v>0</v>
      </c>
    </row>
    <row r="55" spans="1:5" s="14" customFormat="1" ht="12.75">
      <c r="A55" s="4" t="s">
        <v>92</v>
      </c>
      <c r="B55" s="4">
        <v>7301</v>
      </c>
      <c r="C55" s="5">
        <v>0</v>
      </c>
      <c r="D55" s="5">
        <v>0</v>
      </c>
      <c r="E55" s="5">
        <v>0</v>
      </c>
    </row>
    <row r="56" spans="1:5" s="14" customFormat="1" ht="12.75">
      <c r="A56" s="4" t="s">
        <v>93</v>
      </c>
      <c r="B56" s="4">
        <v>7501</v>
      </c>
      <c r="C56" s="5">
        <v>0</v>
      </c>
      <c r="D56" s="5">
        <v>0</v>
      </c>
      <c r="E56" s="5">
        <v>0</v>
      </c>
    </row>
    <row r="57" spans="1:5" s="14" customFormat="1" ht="12.75">
      <c r="A57" s="4" t="s">
        <v>100</v>
      </c>
      <c r="B57" s="4">
        <v>7401</v>
      </c>
      <c r="C57" s="5">
        <v>0</v>
      </c>
      <c r="D57" s="5">
        <v>0</v>
      </c>
      <c r="E57" s="5">
        <v>0</v>
      </c>
    </row>
    <row r="58" spans="1:5" s="35" customFormat="1" ht="13.5">
      <c r="A58" s="6" t="s">
        <v>94</v>
      </c>
      <c r="B58" s="6"/>
      <c r="C58" s="7">
        <f>SUM(C52:C57)</f>
        <v>0</v>
      </c>
      <c r="D58" s="7">
        <f>SUM(D52:D57)</f>
        <v>0</v>
      </c>
      <c r="E58" s="7">
        <f>SUM(E52:E57)</f>
        <v>0</v>
      </c>
    </row>
    <row r="59" spans="1:5" ht="12.75">
      <c r="A59" s="33" t="s">
        <v>95</v>
      </c>
      <c r="B59" s="33"/>
      <c r="C59" s="34">
        <f>+C58+C49</f>
        <v>0</v>
      </c>
      <c r="D59" s="34">
        <f>+D58+D49</f>
        <v>0</v>
      </c>
      <c r="E59" s="34">
        <f>+E58+E49</f>
        <v>0</v>
      </c>
    </row>
    <row r="60" spans="1:5" ht="12.75">
      <c r="A60" s="6" t="s">
        <v>96</v>
      </c>
      <c r="B60" s="6"/>
      <c r="C60" s="9">
        <f>+C30-C59</f>
        <v>0</v>
      </c>
      <c r="D60" s="9">
        <f>+D30-D59</f>
        <v>0</v>
      </c>
      <c r="E60" s="9">
        <f>+E30-E59</f>
        <v>0</v>
      </c>
    </row>
  </sheetData>
  <sheetProtection/>
  <printOptions horizontalCentered="1"/>
  <pageMargins left="0.5" right="0.75" top="0.51" bottom="0.76" header="0.17" footer="0.47"/>
  <pageSetup fitToHeight="1" fitToWidth="1" horizontalDpi="600" verticalDpi="600" orientation="portrait"/>
  <headerFooter alignWithMargins="0">
    <oddFooter>&amp;R&amp;"Times,Regular"&amp;9&amp;F.&amp;D.TK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63" sqref="A63"/>
    </sheetView>
  </sheetViews>
  <sheetFormatPr defaultColWidth="8.8515625" defaultRowHeight="12.75"/>
  <cols>
    <col min="1" max="1" width="33.7109375" style="1" customWidth="1"/>
    <col min="2" max="2" width="6.7109375" style="1" customWidth="1"/>
    <col min="3" max="4" width="12.8515625" style="1" customWidth="1"/>
    <col min="5" max="5" width="12.8515625" style="1" bestFit="1" customWidth="1"/>
    <col min="6" max="6" width="8.8515625" style="1" customWidth="1"/>
    <col min="7" max="7" width="10.8515625" style="1" customWidth="1"/>
    <col min="8" max="16384" width="8.8515625" style="1" customWidth="1"/>
  </cols>
  <sheetData>
    <row r="1" spans="1:5" ht="12.75">
      <c r="A1" s="37" t="s">
        <v>104</v>
      </c>
      <c r="B1" s="37"/>
      <c r="C1" s="37"/>
      <c r="D1" s="37"/>
      <c r="E1" s="37"/>
    </row>
    <row r="2" spans="1:5" ht="12" customHeight="1">
      <c r="A2" s="37" t="s">
        <v>61</v>
      </c>
      <c r="B2" s="37"/>
      <c r="C2" s="40"/>
      <c r="D2" s="37"/>
      <c r="E2" s="37"/>
    </row>
    <row r="3" spans="1:5" ht="12.75">
      <c r="A3" s="37" t="s">
        <v>58</v>
      </c>
      <c r="B3" s="37"/>
      <c r="C3" s="40"/>
      <c r="D3" s="37"/>
      <c r="E3" s="37"/>
    </row>
    <row r="4" spans="1:5" ht="12.75">
      <c r="A4" s="37" t="s">
        <v>60</v>
      </c>
      <c r="B4" s="37"/>
      <c r="C4" s="37"/>
      <c r="D4" s="37"/>
      <c r="E4" s="37"/>
    </row>
    <row r="5" spans="1:5" ht="12.75">
      <c r="A5" s="37" t="s">
        <v>59</v>
      </c>
      <c r="B5" s="37"/>
      <c r="D5" s="37"/>
      <c r="E5" s="37"/>
    </row>
    <row r="6" spans="1:5" ht="12.75">
      <c r="A6" s="37" t="s">
        <v>37</v>
      </c>
      <c r="B6" s="37"/>
      <c r="D6" s="37"/>
      <c r="E6" s="37"/>
    </row>
    <row r="7" spans="1:5" ht="6" customHeight="1">
      <c r="A7" s="10"/>
      <c r="B7" s="10"/>
      <c r="C7" s="10"/>
      <c r="D7" s="10"/>
      <c r="E7" s="10"/>
    </row>
    <row r="8" spans="1:5" ht="12" customHeight="1">
      <c r="A8" s="10"/>
      <c r="B8" s="10"/>
      <c r="C8" s="2" t="s">
        <v>55</v>
      </c>
      <c r="D8" s="2" t="s">
        <v>55</v>
      </c>
      <c r="E8" s="2" t="s">
        <v>55</v>
      </c>
    </row>
    <row r="9" spans="3:5" ht="12.75">
      <c r="C9" s="2" t="s">
        <v>66</v>
      </c>
      <c r="D9" s="2" t="s">
        <v>62</v>
      </c>
      <c r="E9" s="2" t="s">
        <v>64</v>
      </c>
    </row>
    <row r="10" spans="2:5" ht="12.75">
      <c r="B10" s="2" t="s">
        <v>103</v>
      </c>
      <c r="C10" s="2" t="s">
        <v>67</v>
      </c>
      <c r="D10" s="2" t="s">
        <v>63</v>
      </c>
      <c r="E10" s="2" t="s">
        <v>65</v>
      </c>
    </row>
    <row r="11" spans="1:5" ht="12.75">
      <c r="A11" s="3" t="s">
        <v>68</v>
      </c>
      <c r="B11" s="3"/>
      <c r="C11" s="4"/>
      <c r="D11" s="4"/>
      <c r="E11" s="4"/>
    </row>
    <row r="12" spans="1:5" ht="12.75">
      <c r="A12" s="6" t="s">
        <v>69</v>
      </c>
      <c r="B12" s="6"/>
      <c r="C12" s="6"/>
      <c r="D12" s="6"/>
      <c r="E12" s="6"/>
    </row>
    <row r="13" spans="1:5" ht="12.75">
      <c r="A13" s="4"/>
      <c r="B13" s="4"/>
      <c r="C13" s="4"/>
      <c r="D13" s="4"/>
      <c r="E13" s="4"/>
    </row>
    <row r="14" spans="1:5" ht="12.75">
      <c r="A14" s="6" t="s">
        <v>8</v>
      </c>
      <c r="B14" s="6"/>
      <c r="C14" s="6">
        <f>C16+C15</f>
        <v>0</v>
      </c>
      <c r="D14" s="6">
        <f>D16+D15</f>
        <v>0</v>
      </c>
      <c r="E14" s="6">
        <f>E16+E15</f>
        <v>0</v>
      </c>
    </row>
    <row r="15" spans="1:5" ht="12.75">
      <c r="A15" s="4" t="s">
        <v>70</v>
      </c>
      <c r="B15" s="4"/>
      <c r="C15" s="4"/>
      <c r="D15" s="4"/>
      <c r="E15" s="4"/>
    </row>
    <row r="16" spans="1:5" ht="12.75">
      <c r="A16" s="4" t="s">
        <v>71</v>
      </c>
      <c r="B16" s="4"/>
      <c r="C16" s="4"/>
      <c r="D16" s="4"/>
      <c r="E16" s="4"/>
    </row>
    <row r="17" spans="1:5" ht="12.75">
      <c r="A17" s="31"/>
      <c r="B17" s="31"/>
      <c r="C17" s="31"/>
      <c r="D17" s="31"/>
      <c r="E17" s="31"/>
    </row>
    <row r="18" spans="1:5" s="14" customFormat="1" ht="12.75">
      <c r="A18" s="6" t="s">
        <v>3</v>
      </c>
      <c r="B18" s="6"/>
      <c r="C18" s="11">
        <f>C19+C20+C21</f>
        <v>0</v>
      </c>
      <c r="D18" s="11">
        <f>D19+D20+D21</f>
        <v>0</v>
      </c>
      <c r="E18" s="11">
        <f>E19+E20+E21</f>
        <v>0</v>
      </c>
    </row>
    <row r="19" spans="1:5" s="14" customFormat="1" ht="12.75">
      <c r="A19" s="38" t="s">
        <v>4</v>
      </c>
      <c r="B19" s="38"/>
      <c r="C19" s="39">
        <f>C15/30</f>
        <v>0</v>
      </c>
      <c r="D19" s="39">
        <f>D15/30</f>
        <v>0</v>
      </c>
      <c r="E19" s="39">
        <f>E15/30</f>
        <v>0</v>
      </c>
    </row>
    <row r="20" spans="1:5" s="14" customFormat="1" ht="12.75">
      <c r="A20" s="4" t="s">
        <v>5</v>
      </c>
      <c r="B20" s="4"/>
      <c r="C20" s="13">
        <f>C16/24</f>
        <v>0</v>
      </c>
      <c r="D20" s="13">
        <f>D16/24</f>
        <v>0</v>
      </c>
      <c r="E20" s="13">
        <f>E16/24</f>
        <v>0</v>
      </c>
    </row>
    <row r="21" spans="1:5" s="14" customFormat="1" ht="12.75">
      <c r="A21" s="4" t="s">
        <v>6</v>
      </c>
      <c r="B21" s="4"/>
      <c r="C21" s="13">
        <v>0</v>
      </c>
      <c r="D21" s="13">
        <v>0</v>
      </c>
      <c r="E21" s="13">
        <v>0</v>
      </c>
    </row>
    <row r="22" spans="1:5" ht="12.75">
      <c r="A22" s="4"/>
      <c r="B22" s="4"/>
      <c r="C22" s="4"/>
      <c r="D22" s="4"/>
      <c r="E22" s="4"/>
    </row>
    <row r="23" spans="1:5" ht="12.75">
      <c r="A23" s="4" t="s">
        <v>72</v>
      </c>
      <c r="B23" s="4"/>
      <c r="C23" s="5"/>
      <c r="D23" s="4"/>
      <c r="E23" s="4"/>
    </row>
    <row r="24" spans="1:5" ht="12.75">
      <c r="A24" s="4" t="s">
        <v>102</v>
      </c>
      <c r="B24" s="4"/>
      <c r="C24" s="5">
        <f>(204.75+224.75)/2</f>
        <v>214.75</v>
      </c>
      <c r="D24" s="5"/>
      <c r="E24" s="5"/>
    </row>
    <row r="25" spans="1:5" ht="12.75">
      <c r="A25" s="4" t="s">
        <v>71</v>
      </c>
      <c r="B25" s="4"/>
      <c r="C25" s="5">
        <v>383</v>
      </c>
      <c r="D25" s="5"/>
      <c r="E25" s="5"/>
    </row>
    <row r="26" spans="1:5" ht="6" customHeight="1">
      <c r="A26" s="27"/>
      <c r="B26" s="28" t="s">
        <v>101</v>
      </c>
      <c r="C26" s="27"/>
      <c r="D26" s="27"/>
      <c r="E26" s="27"/>
    </row>
    <row r="27" spans="1:5" ht="12.75">
      <c r="A27" s="3" t="s">
        <v>73</v>
      </c>
      <c r="B27" s="3"/>
      <c r="C27" s="4"/>
      <c r="D27" s="4"/>
      <c r="E27" s="4"/>
    </row>
    <row r="28" spans="1:5" ht="12.75">
      <c r="A28" s="4" t="s">
        <v>74</v>
      </c>
      <c r="B28" s="5"/>
      <c r="C28" s="5">
        <f>(C24*C15)+(C25*C16)</f>
        <v>0</v>
      </c>
      <c r="D28" s="5">
        <f>(D24*D15)+(D25*D16)</f>
        <v>0</v>
      </c>
      <c r="E28" s="5">
        <f>(E24*E15)+(E25*E16)</f>
        <v>0</v>
      </c>
    </row>
    <row r="29" spans="1:5" ht="12.75">
      <c r="A29" s="4" t="s">
        <v>56</v>
      </c>
      <c r="B29" s="5"/>
      <c r="C29" s="5">
        <v>0</v>
      </c>
      <c r="D29" s="5">
        <v>0</v>
      </c>
      <c r="E29" s="5">
        <v>0</v>
      </c>
    </row>
    <row r="30" spans="1:5" ht="12.75">
      <c r="A30" s="6" t="s">
        <v>75</v>
      </c>
      <c r="B30" s="6"/>
      <c r="C30" s="9">
        <f>SUM(C28:C29)</f>
        <v>0</v>
      </c>
      <c r="D30" s="9">
        <f>SUM(D28:D29)</f>
        <v>0</v>
      </c>
      <c r="E30" s="9">
        <f>SUM(E28:E29)</f>
        <v>0</v>
      </c>
    </row>
    <row r="31" spans="1:5" ht="12.75">
      <c r="A31" s="6" t="s">
        <v>44</v>
      </c>
      <c r="B31" s="6"/>
      <c r="C31" s="9">
        <f>C30*0.8</f>
        <v>0</v>
      </c>
      <c r="D31" s="9">
        <f>D30*0.8</f>
        <v>0</v>
      </c>
      <c r="E31" s="9">
        <f>E30*0.8</f>
        <v>0</v>
      </c>
    </row>
    <row r="32" spans="1:5" ht="12.75">
      <c r="A32" s="4"/>
      <c r="B32" s="5"/>
      <c r="C32" s="5"/>
      <c r="D32" s="5"/>
      <c r="E32" s="5"/>
    </row>
    <row r="33" spans="1:10" ht="12.75">
      <c r="A33" s="3" t="s">
        <v>9</v>
      </c>
      <c r="C33" s="4"/>
      <c r="D33" s="4"/>
      <c r="E33" s="4"/>
      <c r="G33" s="15" t="s">
        <v>13</v>
      </c>
      <c r="H33" s="12"/>
      <c r="I33" s="12"/>
      <c r="J33" s="16"/>
    </row>
    <row r="34" spans="1:10" ht="12.75">
      <c r="A34" s="4" t="s">
        <v>76</v>
      </c>
      <c r="B34" s="4"/>
      <c r="C34" s="4"/>
      <c r="D34" s="4"/>
      <c r="E34" s="4"/>
      <c r="G34" s="17" t="s">
        <v>46</v>
      </c>
      <c r="H34" s="18" t="s">
        <v>12</v>
      </c>
      <c r="I34" s="18" t="s">
        <v>12</v>
      </c>
      <c r="J34" s="19" t="s">
        <v>12</v>
      </c>
    </row>
    <row r="35" spans="1:10" ht="12.75">
      <c r="A35" s="4" t="s">
        <v>77</v>
      </c>
      <c r="B35" s="4">
        <v>6301</v>
      </c>
      <c r="C35" s="5">
        <v>0</v>
      </c>
      <c r="D35" s="5">
        <v>0</v>
      </c>
      <c r="E35" s="5">
        <v>0</v>
      </c>
      <c r="G35" s="20"/>
      <c r="H35" s="21">
        <f aca="true" t="shared" si="0" ref="H35:H47">$G35*C35</f>
        <v>0</v>
      </c>
      <c r="I35" s="21">
        <f aca="true" t="shared" si="1" ref="I35:I47">$G35*D35</f>
        <v>0</v>
      </c>
      <c r="J35" s="22">
        <f aca="true" t="shared" si="2" ref="J35:J47">$G35*E35</f>
        <v>0</v>
      </c>
    </row>
    <row r="36" spans="1:10" ht="12.75">
      <c r="A36" s="4" t="s">
        <v>97</v>
      </c>
      <c r="B36" s="4">
        <v>6101</v>
      </c>
      <c r="C36" s="5">
        <v>0</v>
      </c>
      <c r="D36" s="5">
        <v>0</v>
      </c>
      <c r="E36" s="5">
        <v>0</v>
      </c>
      <c r="G36" s="20">
        <v>0.422</v>
      </c>
      <c r="H36" s="21">
        <f t="shared" si="0"/>
        <v>0</v>
      </c>
      <c r="I36" s="21">
        <f t="shared" si="1"/>
        <v>0</v>
      </c>
      <c r="J36" s="22">
        <f t="shared" si="2"/>
        <v>0</v>
      </c>
    </row>
    <row r="37" spans="1:10" ht="12.75">
      <c r="A37" s="4" t="s">
        <v>78</v>
      </c>
      <c r="B37" s="4">
        <v>6301</v>
      </c>
      <c r="C37" s="5">
        <v>0</v>
      </c>
      <c r="D37" s="5">
        <v>0</v>
      </c>
      <c r="E37" s="5">
        <v>0</v>
      </c>
      <c r="G37" s="20">
        <v>0.089</v>
      </c>
      <c r="H37" s="21">
        <f t="shared" si="0"/>
        <v>0</v>
      </c>
      <c r="I37" s="21">
        <f t="shared" si="1"/>
        <v>0</v>
      </c>
      <c r="J37" s="22">
        <f t="shared" si="2"/>
        <v>0</v>
      </c>
    </row>
    <row r="38" spans="1:10" ht="12.75">
      <c r="A38" s="4" t="s">
        <v>79</v>
      </c>
      <c r="B38" s="4">
        <v>6301</v>
      </c>
      <c r="C38" s="5">
        <v>0</v>
      </c>
      <c r="D38" s="5">
        <v>0</v>
      </c>
      <c r="E38" s="5">
        <v>0</v>
      </c>
      <c r="G38" s="20">
        <v>0.089</v>
      </c>
      <c r="H38" s="21">
        <f t="shared" si="0"/>
        <v>0</v>
      </c>
      <c r="I38" s="21">
        <f t="shared" si="1"/>
        <v>0</v>
      </c>
      <c r="J38" s="22">
        <f t="shared" si="2"/>
        <v>0</v>
      </c>
    </row>
    <row r="39" spans="1:10" ht="12.75">
      <c r="A39" s="4" t="s">
        <v>84</v>
      </c>
      <c r="B39" s="4">
        <v>6101</v>
      </c>
      <c r="C39" s="5">
        <v>0</v>
      </c>
      <c r="D39" s="5">
        <v>0</v>
      </c>
      <c r="E39" s="5">
        <v>0</v>
      </c>
      <c r="G39" s="20">
        <v>0.422</v>
      </c>
      <c r="H39" s="21">
        <f t="shared" si="0"/>
        <v>0</v>
      </c>
      <c r="I39" s="21">
        <f t="shared" si="1"/>
        <v>0</v>
      </c>
      <c r="J39" s="22">
        <f t="shared" si="2"/>
        <v>0</v>
      </c>
    </row>
    <row r="40" spans="1:10" ht="12.75">
      <c r="A40" s="4" t="s">
        <v>80</v>
      </c>
      <c r="B40" s="4">
        <v>6201</v>
      </c>
      <c r="C40" s="5">
        <v>0</v>
      </c>
      <c r="D40" s="5">
        <v>0</v>
      </c>
      <c r="E40" s="5">
        <v>0</v>
      </c>
      <c r="G40" s="20">
        <v>0.464</v>
      </c>
      <c r="H40" s="21">
        <f t="shared" si="0"/>
        <v>0</v>
      </c>
      <c r="I40" s="21">
        <f t="shared" si="1"/>
        <v>0</v>
      </c>
      <c r="J40" s="22">
        <f t="shared" si="2"/>
        <v>0</v>
      </c>
    </row>
    <row r="41" spans="1:10" ht="12.75">
      <c r="A41" s="4" t="s">
        <v>99</v>
      </c>
      <c r="B41" s="4">
        <v>6221</v>
      </c>
      <c r="C41" s="5">
        <v>0</v>
      </c>
      <c r="D41" s="5">
        <v>0</v>
      </c>
      <c r="E41" s="5">
        <v>0</v>
      </c>
      <c r="G41" s="20">
        <v>0.464</v>
      </c>
      <c r="H41" s="21">
        <f t="shared" si="0"/>
        <v>0</v>
      </c>
      <c r="I41" s="21">
        <f t="shared" si="1"/>
        <v>0</v>
      </c>
      <c r="J41" s="22">
        <f t="shared" si="2"/>
        <v>0</v>
      </c>
    </row>
    <row r="42" spans="1:10" ht="12.75">
      <c r="A42" s="4" t="s">
        <v>81</v>
      </c>
      <c r="B42" s="4">
        <v>6211</v>
      </c>
      <c r="C42" s="5">
        <v>0</v>
      </c>
      <c r="D42" s="5">
        <v>0</v>
      </c>
      <c r="E42" s="5">
        <v>0</v>
      </c>
      <c r="G42" s="20">
        <v>0.5397</v>
      </c>
      <c r="H42" s="21">
        <f t="shared" si="0"/>
        <v>0</v>
      </c>
      <c r="I42" s="21">
        <f t="shared" si="1"/>
        <v>0</v>
      </c>
      <c r="J42" s="22">
        <f t="shared" si="2"/>
        <v>0</v>
      </c>
    </row>
    <row r="43" spans="1:10" ht="12.75">
      <c r="A43" s="4" t="s">
        <v>82</v>
      </c>
      <c r="B43" s="4">
        <v>6401</v>
      </c>
      <c r="C43" s="5">
        <v>0</v>
      </c>
      <c r="D43" s="5">
        <v>0</v>
      </c>
      <c r="E43" s="5">
        <v>0</v>
      </c>
      <c r="G43" s="20">
        <v>0.089</v>
      </c>
      <c r="H43" s="21">
        <f t="shared" si="0"/>
        <v>0</v>
      </c>
      <c r="I43" s="21">
        <f t="shared" si="1"/>
        <v>0</v>
      </c>
      <c r="J43" s="22">
        <f t="shared" si="2"/>
        <v>0</v>
      </c>
    </row>
    <row r="44" spans="1:10" ht="12.75">
      <c r="A44" s="4" t="s">
        <v>85</v>
      </c>
      <c r="B44" s="4">
        <v>6501</v>
      </c>
      <c r="C44" s="5">
        <v>0</v>
      </c>
      <c r="D44" s="5">
        <v>0</v>
      </c>
      <c r="E44" s="5">
        <v>0</v>
      </c>
      <c r="G44" s="20">
        <v>0</v>
      </c>
      <c r="H44" s="21">
        <f t="shared" si="0"/>
        <v>0</v>
      </c>
      <c r="I44" s="21">
        <f t="shared" si="1"/>
        <v>0</v>
      </c>
      <c r="J44" s="22">
        <f t="shared" si="2"/>
        <v>0</v>
      </c>
    </row>
    <row r="45" spans="1:10" ht="12.75">
      <c r="A45" s="4" t="s">
        <v>16</v>
      </c>
      <c r="B45" s="4">
        <v>6311</v>
      </c>
      <c r="C45" s="5">
        <v>0</v>
      </c>
      <c r="D45" s="5">
        <v>0</v>
      </c>
      <c r="E45" s="5">
        <v>0</v>
      </c>
      <c r="G45" s="20">
        <v>0</v>
      </c>
      <c r="H45" s="21">
        <f t="shared" si="0"/>
        <v>0</v>
      </c>
      <c r="I45" s="21">
        <f t="shared" si="1"/>
        <v>0</v>
      </c>
      <c r="J45" s="22">
        <f t="shared" si="2"/>
        <v>0</v>
      </c>
    </row>
    <row r="46" spans="1:10" ht="12.75">
      <c r="A46" s="31" t="s">
        <v>86</v>
      </c>
      <c r="B46" s="31">
        <v>6401</v>
      </c>
      <c r="C46" s="32">
        <v>0</v>
      </c>
      <c r="D46" s="32">
        <v>0</v>
      </c>
      <c r="E46" s="32">
        <v>0</v>
      </c>
      <c r="G46" s="20"/>
      <c r="H46" s="21">
        <f t="shared" si="0"/>
        <v>0</v>
      </c>
      <c r="I46" s="21">
        <f t="shared" si="1"/>
        <v>0</v>
      </c>
      <c r="J46" s="22">
        <f t="shared" si="2"/>
        <v>0</v>
      </c>
    </row>
    <row r="47" spans="1:10" s="14" customFormat="1" ht="12.75">
      <c r="A47" s="4" t="s">
        <v>87</v>
      </c>
      <c r="B47" s="4">
        <v>6401</v>
      </c>
      <c r="C47" s="5">
        <v>0</v>
      </c>
      <c r="D47" s="5">
        <v>0</v>
      </c>
      <c r="E47" s="5">
        <v>0</v>
      </c>
      <c r="G47" s="20"/>
      <c r="H47" s="21">
        <f t="shared" si="0"/>
        <v>0</v>
      </c>
      <c r="I47" s="21">
        <f t="shared" si="1"/>
        <v>0</v>
      </c>
      <c r="J47" s="22">
        <f t="shared" si="2"/>
        <v>0</v>
      </c>
    </row>
    <row r="48" spans="1:10" s="24" customFormat="1" ht="12.75">
      <c r="A48" s="29" t="s">
        <v>14</v>
      </c>
      <c r="B48" s="29"/>
      <c r="C48" s="30">
        <f>SUM(C35:C47)</f>
        <v>0</v>
      </c>
      <c r="D48" s="30">
        <f>SUM(D35:D47)</f>
        <v>0</v>
      </c>
      <c r="E48" s="30">
        <f>SUM(E35:E47)</f>
        <v>0</v>
      </c>
      <c r="G48" s="23"/>
      <c r="J48" s="25"/>
    </row>
    <row r="49" spans="1:10" s="14" customFormat="1" ht="12.75">
      <c r="A49" s="4" t="s">
        <v>88</v>
      </c>
      <c r="B49" s="4">
        <v>6701</v>
      </c>
      <c r="C49" s="5">
        <f>H49</f>
        <v>0</v>
      </c>
      <c r="D49" s="5">
        <f>I49</f>
        <v>0</v>
      </c>
      <c r="E49" s="5">
        <f>J49</f>
        <v>0</v>
      </c>
      <c r="G49" s="36" t="s">
        <v>17</v>
      </c>
      <c r="H49" s="8">
        <f>SUM(H34:H47)</f>
        <v>0</v>
      </c>
      <c r="I49" s="8">
        <f>SUM(I34:I47)</f>
        <v>0</v>
      </c>
      <c r="J49" s="26">
        <f>SUM(J34:J47)</f>
        <v>0</v>
      </c>
    </row>
    <row r="50" spans="1:5" s="35" customFormat="1" ht="13.5">
      <c r="A50" s="6" t="s">
        <v>10</v>
      </c>
      <c r="B50" s="6"/>
      <c r="C50" s="7">
        <f>SUM(C48:C49)</f>
        <v>0</v>
      </c>
      <c r="D50" s="7">
        <f>SUM(D48:D49)</f>
        <v>0</v>
      </c>
      <c r="E50" s="7">
        <f>SUM(E49)</f>
        <v>0</v>
      </c>
    </row>
    <row r="51" spans="1:5" s="14" customFormat="1" ht="12.75">
      <c r="A51" s="4"/>
      <c r="B51" s="4"/>
      <c r="C51" s="4"/>
      <c r="D51" s="4"/>
      <c r="E51" s="4"/>
    </row>
    <row r="52" spans="1:5" s="14" customFormat="1" ht="12.75">
      <c r="A52" s="3" t="s">
        <v>89</v>
      </c>
      <c r="B52" s="3"/>
      <c r="C52" s="4"/>
      <c r="D52" s="4"/>
      <c r="E52" s="4"/>
    </row>
    <row r="53" spans="1:5" s="14" customFormat="1" ht="12.75">
      <c r="A53" s="4" t="s">
        <v>90</v>
      </c>
      <c r="B53" s="4">
        <v>7101</v>
      </c>
      <c r="C53" s="5">
        <v>0</v>
      </c>
      <c r="D53" s="5">
        <v>0</v>
      </c>
      <c r="E53" s="5">
        <v>0</v>
      </c>
    </row>
    <row r="54" spans="1:5" s="14" customFormat="1" ht="12.75">
      <c r="A54" s="4" t="s">
        <v>98</v>
      </c>
      <c r="B54" s="4">
        <v>7101</v>
      </c>
      <c r="C54" s="5">
        <v>0</v>
      </c>
      <c r="D54" s="5">
        <v>0</v>
      </c>
      <c r="E54" s="5">
        <v>0</v>
      </c>
    </row>
    <row r="55" spans="1:5" s="14" customFormat="1" ht="12.75">
      <c r="A55" s="4" t="s">
        <v>91</v>
      </c>
      <c r="B55" s="4">
        <v>7201</v>
      </c>
      <c r="C55" s="5">
        <v>0</v>
      </c>
      <c r="D55" s="5">
        <v>0</v>
      </c>
      <c r="E55" s="5">
        <v>0</v>
      </c>
    </row>
    <row r="56" spans="1:5" s="14" customFormat="1" ht="12.75">
      <c r="A56" s="4" t="s">
        <v>92</v>
      </c>
      <c r="B56" s="4">
        <v>7301</v>
      </c>
      <c r="C56" s="5">
        <v>0</v>
      </c>
      <c r="D56" s="5">
        <v>0</v>
      </c>
      <c r="E56" s="5">
        <v>0</v>
      </c>
    </row>
    <row r="57" spans="1:5" s="14" customFormat="1" ht="12.75">
      <c r="A57" s="4" t="s">
        <v>93</v>
      </c>
      <c r="B57" s="4">
        <v>7501</v>
      </c>
      <c r="C57" s="5">
        <v>0</v>
      </c>
      <c r="D57" s="5">
        <v>0</v>
      </c>
      <c r="E57" s="5">
        <v>0</v>
      </c>
    </row>
    <row r="58" spans="1:5" s="14" customFormat="1" ht="12.75">
      <c r="A58" s="4" t="s">
        <v>100</v>
      </c>
      <c r="B58" s="4">
        <v>7401</v>
      </c>
      <c r="C58" s="5">
        <v>0</v>
      </c>
      <c r="D58" s="5">
        <v>0</v>
      </c>
      <c r="E58" s="5">
        <v>0</v>
      </c>
    </row>
    <row r="59" spans="1:5" s="35" customFormat="1" ht="13.5">
      <c r="A59" s="6" t="s">
        <v>94</v>
      </c>
      <c r="B59" s="6"/>
      <c r="C59" s="7">
        <f>SUM(C53:C58)</f>
        <v>0</v>
      </c>
      <c r="D59" s="7">
        <f>SUM(D53:D58)</f>
        <v>0</v>
      </c>
      <c r="E59" s="7">
        <f>SUM(E53:E58)</f>
        <v>0</v>
      </c>
    </row>
    <row r="60" spans="1:5" ht="12.75">
      <c r="A60" s="33" t="s">
        <v>95</v>
      </c>
      <c r="B60" s="33"/>
      <c r="C60" s="34">
        <f>+C59+C50</f>
        <v>0</v>
      </c>
      <c r="D60" s="34">
        <f>+D59+D50</f>
        <v>0</v>
      </c>
      <c r="E60" s="34">
        <f>+E59+E50</f>
        <v>0</v>
      </c>
    </row>
    <row r="61" spans="1:5" ht="12.75">
      <c r="A61" s="6" t="s">
        <v>45</v>
      </c>
      <c r="B61" s="33"/>
      <c r="C61" s="34">
        <f>C30-C60</f>
        <v>0</v>
      </c>
      <c r="D61" s="34">
        <f>D30-D60</f>
        <v>0</v>
      </c>
      <c r="E61" s="34">
        <f>E30-E60</f>
        <v>0</v>
      </c>
    </row>
    <row r="62" spans="1:5" ht="12.75">
      <c r="A62" s="6" t="s">
        <v>18</v>
      </c>
      <c r="B62" s="6"/>
      <c r="C62" s="9">
        <f>+C31-C60</f>
        <v>0</v>
      </c>
      <c r="D62" s="9">
        <f>+D31-D60</f>
        <v>0</v>
      </c>
      <c r="E62" s="9">
        <f>+E31-E60</f>
        <v>0</v>
      </c>
    </row>
    <row r="63" spans="1:5" ht="12.75">
      <c r="A63" s="60" t="s">
        <v>47</v>
      </c>
      <c r="C63" s="1" t="e">
        <f>C60/C30</f>
        <v>#DIV/0!</v>
      </c>
      <c r="D63" s="1" t="e">
        <f>D60/D30</f>
        <v>#DIV/0!</v>
      </c>
      <c r="E63" s="1" t="e">
        <f>E60/E30</f>
        <v>#DIV/0!</v>
      </c>
    </row>
  </sheetData>
  <sheetProtection/>
  <printOptions horizontalCentered="1"/>
  <pageMargins left="0.5" right="0.75" top="0.51" bottom="0.76" header="0.17" footer="0.47"/>
  <pageSetup fitToHeight="1" fitToWidth="1" horizontalDpi="600" verticalDpi="600" orientation="portrait"/>
  <headerFooter alignWithMargins="0">
    <oddFooter>&amp;R&amp;"Times,Regular"&amp;9&amp;F.&amp;D.TK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przedwoj</dc:creator>
  <cp:keywords/>
  <dc:description/>
  <cp:lastModifiedBy>saunders</cp:lastModifiedBy>
  <cp:lastPrinted>2008-04-23T15:43:18Z</cp:lastPrinted>
  <dcterms:created xsi:type="dcterms:W3CDTF">2001-01-25T15:41:15Z</dcterms:created>
  <dcterms:modified xsi:type="dcterms:W3CDTF">2008-05-05T14:17:56Z</dcterms:modified>
  <cp:category/>
  <cp:version/>
  <cp:contentType/>
  <cp:contentStatus/>
</cp:coreProperties>
</file>