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1'!$A$1:$AN$68</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<sst xmlns="http://schemas.openxmlformats.org/spreadsheetml/2006/main" count="853" uniqueCount="216">
  <si>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</si>
  <si>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</si>
  <si>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</si>
  <si>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</si>
  <si>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</si>
  <si>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</si>
  <si>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</si>
  <si>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</si>
  <si>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</si>
  <si>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</si>
  <si>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</si>
  <si>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</si>
  <si>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</si>
  <si>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</si>
  <si>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</si>
  <si>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</si>
  <si>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</si>
  <si>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</si>
  <si>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</si>
  <si>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</si>
  <si>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</si>
  <si>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</si>
  <si>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</si>
  <si>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</si>
  <si>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</si>
  <si>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</si>
  <si>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</si>
  <si>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</si>
  <si>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</si>
  <si>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</si>
  <si>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</si>
  <si>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</si>
  <si>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</si>
  <si>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</si>
  <si>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</si>
  <si>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</si>
  <si>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</si>
  <si>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</si>
  <si>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</si>
  <si>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</si>
  <si>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</si>
  <si>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</si>
  <si>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</si>
  <si>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</si>
  <si>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</si>
  <si>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</si>
  <si>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</si>
  <si>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</si>
  <si>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</si>
  <si>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</si>
  <si>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</si>
  <si>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</si>
  <si>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</si>
  <si>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</si>
  <si>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</si>
  <si>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</si>
  <si>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</si>
  <si>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</si>
  <si>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</si>
  <si>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</si>
  <si>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</si>
  <si>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</si>
  <si>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</si>
  <si>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</si>
  <si>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</si>
  <si>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</si>
  <si>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</si>
  <si>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</si>
  <si>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</si>
  <si>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</si>
  <si>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</si>
  <si>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</si>
  <si>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</si>
  <si>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</si>
  <si>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</si>
  <si>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</si>
  <si>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</si>
  <si>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</si>
  <si>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</si>
  <si>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</si>
  <si>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</si>
  <si>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</si>
  <si>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</si>
  <si>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</si>
  <si>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</si>
  <si>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</si>
  <si>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</si>
  <si>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</si>
  <si>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</si>
  <si>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</si>
  <si>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</si>
  <si>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</si>
  <si>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</si>
  <si>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</si>
  <si>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</si>
  <si>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</si>
  <si>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</si>
  <si>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</si>
  <si>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</si>
  <si>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</si>
  <si>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</si>
  <si>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</si>
  <si>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</si>
  <si>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</si>
  <si>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</si>
  <si>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</si>
  <si>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</si>
  <si>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</si>
  <si>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</si>
  <si>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</si>
  <si>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</si>
  <si>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</si>
  <si>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</si>
  <si>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</si>
  <si>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</si>
  <si>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</si>
  <si>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</si>
  <si>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</si>
  <si>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</si>
  <si>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</si>
  <si>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</si>
  <si>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</si>
  <si>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</si>
  <si>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</si>
  <si>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</si>
  <si>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</si>
  <si>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</si>
  <si>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</si>
  <si>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</si>
  <si>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</si>
  <si>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</si>
  <si>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</si>
  <si>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-To calculate the per diem for US territories, Alaska and Hawaii, click the button to exclude military installations and </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</si>
  <si>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</si>
  <si>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</si>
  <si>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</si>
  <si>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</si>
  <si>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</si>
  <si>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</si>
  <si>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</si>
  <si>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</si>
  <si>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</si>
  <si>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</si>
  <si>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</si>
  <si>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</si>
  <si>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</si>
  <si>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</si>
  <si>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</si>
  <si>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</si>
  <si>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</si>
  <si>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</si>
  <si>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</si>
  <si>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</si>
  <si>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</si>
  <si>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</si>
  <si>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</si>
  <si>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</si>
  <si>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proper exchange rate for each day of travel</t>
  </si>
  <si>
    <t xml:space="preserve">           - If a meal is provided at a conference or by a host, you must deduct those meals from per diem:</t>
  </si>
  <si>
    <t xml:space="preserve">           - Please provide supporting documentation for the Per Diem Rate (i.e., screen shot) and attach to TES when submitted</t>
  </si>
  <si>
    <t xml:space="preserve">         Notes/Additional Details section</t>
  </si>
  <si>
    <t>3. Input Expenses</t>
  </si>
  <si>
    <t>1.  Begin by selecting the "Week 1" tab</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</si>
  <si>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</si>
  <si>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</si>
  <si>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</si>
  <si>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</si>
  <si>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</si>
  <si>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</si>
  <si>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</si>
  <si>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</si>
  <si>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</si>
  <si>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</si>
  <si>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</si>
  <si>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</si>
  <si>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</si>
  <si>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</si>
  <si>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</si>
  <si>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</si>
  <si>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</si>
  <si>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</si>
  <si>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</si>
  <si>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</si>
  <si>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</si>
  <si>
    <t xml:space="preserve">          - Rate is determined by the IRS and will populate automatically in the TES based on dates entered.</t>
  </si>
  <si>
    <r>
      <t xml:space="preserve">                         </t>
    </r>
    <r>
      <rPr>
        <b/>
        <sz val="11"/>
        <color indexed="8"/>
        <rFont val="Arial"/>
        <family val="2"/>
      </rPr>
      <t xml:space="preserve"> For foreign countries, use the US Department of State website</t>
    </r>
    <r>
      <rPr>
        <sz val="11"/>
        <color indexed="8"/>
        <rFont val="Arial"/>
        <family val="2"/>
      </rPr>
      <t>:</t>
    </r>
  </si>
  <si>
    <r>
      <t xml:space="preserve">               </t>
    </r>
    <r>
      <rPr>
        <b/>
        <sz val="11"/>
        <color indexed="8"/>
        <rFont val="Arial"/>
        <family val="2"/>
      </rPr>
      <t>For US territories, Alaska, and Hawaii, use the US Department of Defense website:</t>
    </r>
  </si>
  <si>
    <r>
      <rPr>
        <sz val="11"/>
        <rFont val="Arial"/>
        <family val="2"/>
      </rPr>
      <t>If you have questions about how to itemize your expenses, contact Accounts Payable. The Staff Directory is located on the</t>
    </r>
    <r>
      <rPr>
        <u val="single"/>
        <sz val="11"/>
        <color indexed="12"/>
        <rFont val="Arial"/>
        <family val="2"/>
      </rPr>
      <t xml:space="preserve"> Accounts Payable website.</t>
    </r>
  </si>
  <si>
    <t>https://aoprals.state.gov/content.asp?content_id=114&amp;menu_id=75</t>
  </si>
  <si>
    <r>
      <t xml:space="preserve">      • </t>
    </r>
    <r>
      <rPr>
        <b/>
        <sz val="11"/>
        <color indexed="8"/>
        <rFont val="Arial"/>
        <family val="2"/>
      </rPr>
      <t>Lodging</t>
    </r>
    <r>
      <rPr>
        <sz val="11"/>
        <color indexed="8"/>
        <rFont val="Arial"/>
        <family val="2"/>
      </rPr>
      <t xml:space="preserve"> - The University only reimburses for single rate lodging, unless you are sharing a room with another employee.</t>
    </r>
  </si>
  <si>
    <r>
      <t xml:space="preserve">      </t>
    </r>
    <r>
      <rPr>
        <sz val="11"/>
        <rFont val="Arial"/>
        <family val="2"/>
      </rPr>
      <t xml:space="preserve">• </t>
    </r>
    <r>
      <rPr>
        <b/>
        <sz val="11"/>
        <rFont val="Arial"/>
        <family val="2"/>
      </rPr>
      <t>Conference Registration</t>
    </r>
  </si>
  <si>
    <r>
      <t xml:space="preserve">      • </t>
    </r>
    <r>
      <rPr>
        <b/>
        <sz val="11"/>
        <rFont val="Arial"/>
        <family val="2"/>
      </rPr>
      <t>Hosting</t>
    </r>
    <r>
      <rPr>
        <sz val="11"/>
        <rFont val="Arial"/>
        <family val="2"/>
      </rPr>
      <t xml:space="preserve"> - Hosting meals will be excluded from the per diem calculation and are not subject to Meal and Incidental rates;</t>
    </r>
  </si>
  <si>
    <r>
      <t xml:space="preserve">      • </t>
    </r>
    <r>
      <rPr>
        <b/>
        <sz val="11"/>
        <rFont val="Arial"/>
        <family val="2"/>
      </rPr>
      <t>Fuel</t>
    </r>
    <r>
      <rPr>
        <sz val="11"/>
        <rFont val="Arial"/>
        <family val="2"/>
      </rPr>
      <t xml:space="preserve"> - Only reimbursable for travel in rental vehicles and University vehicles; please refer to the mileage section of</t>
    </r>
  </si>
  <si>
    <r>
      <t xml:space="preserve">      • </t>
    </r>
    <r>
      <rPr>
        <b/>
        <sz val="11"/>
        <rFont val="Arial"/>
        <family val="2"/>
      </rPr>
      <t>Miscellaneous</t>
    </r>
  </si>
  <si>
    <r>
      <t xml:space="preserve">      • </t>
    </r>
    <r>
      <rPr>
        <b/>
        <sz val="11"/>
        <color indexed="8"/>
        <rFont val="Arial"/>
        <family val="2"/>
      </rPr>
      <t>Exchange</t>
    </r>
    <r>
      <rPr>
        <sz val="11"/>
        <color indexed="8"/>
        <rFont val="Arial"/>
        <family val="2"/>
      </rPr>
      <t xml:space="preserve"> - Input the exchange rate for the country you are in (foreign currency to US dollar); please be sure enter the</t>
    </r>
  </si>
  <si>
    <r>
      <t xml:space="preserve">       • </t>
    </r>
    <r>
      <rPr>
        <b/>
        <sz val="11"/>
        <color indexed="8"/>
        <rFont val="Arial"/>
        <family val="2"/>
      </rPr>
      <t>Daily Reimbursement Amount</t>
    </r>
    <r>
      <rPr>
        <sz val="11"/>
        <color indexed="8"/>
        <rFont val="Arial"/>
        <family val="2"/>
      </rPr>
      <t xml:space="preserve"> - Input rate in US dollars for that country or state, which can be found on the websites below</t>
    </r>
  </si>
  <si>
    <t xml:space="preserve">             then for your location add together the Local Meals and the Local Incidentals to obtain the full per diem amount</t>
  </si>
  <si>
    <t>The Allocation of M&amp;IE Rates to Be Used in Making Deductions from the M&amp;IE Allowance are available using the following link:</t>
  </si>
  <si>
    <r>
      <t xml:space="preserve"> </t>
    </r>
    <r>
      <rPr>
        <u val="single"/>
        <sz val="12"/>
        <color indexed="12"/>
        <rFont val="Arial"/>
        <family val="2"/>
      </rPr>
      <t>http://www.defensetravel.dod.mil/site/perdiemCalc.cfm</t>
    </r>
  </si>
  <si>
    <t>http://www.defensetravel.dod.mil/site/perdiemCalc.cfm</t>
  </si>
  <si>
    <t xml:space="preserve">Print Name and Signature of Traveler's Supervisor </t>
  </si>
  <si>
    <r>
      <t xml:space="preserve">    • The traveler's address where the check should be delivered (employees </t>
    </r>
    <r>
      <rPr>
        <u val="single"/>
        <sz val="11"/>
        <color indexed="8"/>
        <rFont val="Arial"/>
        <family val="2"/>
      </rPr>
      <t>should not</t>
    </r>
    <r>
      <rPr>
        <sz val="11"/>
        <color indexed="8"/>
        <rFont val="Arial"/>
        <family val="2"/>
      </rPr>
      <t xml:space="preserve"> list their University address)</t>
    </r>
  </si>
  <si>
    <t>Select traveler type:</t>
  </si>
  <si>
    <t>-</t>
  </si>
  <si>
    <t>Student</t>
  </si>
  <si>
    <t>Faculty/Staff</t>
  </si>
  <si>
    <t>Guest</t>
  </si>
  <si>
    <r>
      <t xml:space="preserve">Audited By - </t>
    </r>
    <r>
      <rPr>
        <sz val="8"/>
        <rFont val="Arial"/>
        <family val="2"/>
      </rPr>
      <t>For Accounts Payable Use</t>
    </r>
  </si>
  <si>
    <t xml:space="preserve">    • If more space is needed for comments, please attach a separate comments sheet or memo to complete the information.</t>
  </si>
  <si>
    <t>https://aoprals.state.gov/web920/per_diem.asp</t>
  </si>
  <si>
    <r>
      <rPr>
        <b/>
        <u val="single"/>
        <sz val="11"/>
        <color indexed="12"/>
        <rFont val="Arial"/>
        <family val="2"/>
      </rPr>
      <t>Please note:</t>
    </r>
    <r>
      <rPr>
        <u val="single"/>
        <sz val="11"/>
        <color indexed="12"/>
        <rFont val="Arial"/>
        <family val="2"/>
      </rPr>
      <t xml:space="preserve">  If the U.S. Dept. of State links will not launch from this page you must copy and paste the hyperlink to your browser line to access this website.  This is due to the requirements of their website.   </t>
    </r>
  </si>
  <si>
    <t>Please complete form using Excel</t>
  </si>
  <si>
    <r>
      <rPr>
        <b/>
        <sz val="11"/>
        <color indexed="10"/>
        <rFont val="Arial"/>
        <family val="2"/>
      </rPr>
      <t>IMPORTANT:</t>
    </r>
    <r>
      <rPr>
        <b/>
        <sz val="11"/>
        <rFont val="Arial"/>
        <family val="2"/>
      </rPr>
      <t xml:space="preserve">  If you are using a downloaded copy, use "Save As" to save it in the desired folder with an appropriate name instead of a temporary folder with a random name selected by your browser.  Otherwise, you may have difficulty finding the spreadsheet at a later time.  Also, since updates can occur during the year you should always go to the A/P Website to use the most recent version of the form.   Also,  please use Excel to complete the worksheet vs. hand writing the form.</t>
    </r>
  </si>
  <si>
    <t>Print name, e-mail address and phone number of document preparer</t>
  </si>
  <si>
    <t xml:space="preserve">  Original receipts must be attached for expenses greater than $50.  Attach copies of related documents such as PVs, P-Card statements, etc. where appropriate. Please complete form using Excel.</t>
  </si>
  <si>
    <t>Print Name and Signature of OU Fund Signatory - required if different than traveler's supervisor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</si>
</sst>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 #,##0.000_);_(* \(#,##0.000\);_(* &quot;-&quot;??_);_(@_)"/>
    <numFmt numFmtId="174" formatCode="_(* #,##0_);_(* \(#,##0\);_(* &quot;-&quot;??_);_(@_)"/>
    <numFmt numFmtId="175" formatCode="0#"/>
    <numFmt numFmtId="176" formatCode="&quot;&quot;;&quot;&quot;"/>
    <numFmt numFmtId="177" formatCode=";;;"/>
    <numFmt numFmtId="178" formatCode="0.00_);\(0.00\)"/>
    <numFmt numFmtId="179" formatCode="[$-409]mmmm\ d\,\ yyyy;@"/>
    <numFmt numFmtId="180" formatCode="dddd"/>
    <numFmt numFmtId="181" formatCode="&quot;$&quot;#,##0.00"/>
    <numFmt numFmtId="182" formatCode="m/d/yy;@"/>
    <numFmt numFmtId="183" formatCode="0;\-0;;@"/>
    <numFmt numFmtId="184" formatCode="0.000_);\(0.000\)"/>
    <numFmt numFmtId="185" formatCode="&quot;$&quot;#,##0.000_);\(&quot;$&quot;#,##0.000\)"/>
    <numFmt numFmtId="186" formatCode="0.000"/>
    <numFmt numFmtId="187" formatCode="#,##0.00_ ;\(#,##0.00\);_-* &quot;-&quot;??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94">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u val="single"/>
      <sz val="11"/>
      <color indexed="12"/>
      <name val="Arial"/>
      <family val="2"/>
    </font>
    <font>
      <u val="single"/>
      <sz val="12"/>
      <color indexed="12"/>
      <name val="Arial"/>
      <family val="2"/>
    </font>
    <font>
      <u val="single"/>
      <sz val="11"/>
      <color indexed="8"/>
      <name val="Arial"/>
      <family val="2"/>
    </font>
    <font>
      <b/>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sz val="12"/>
      <color indexed="12"/>
      <name val="Arial"/>
      <family val="2"/>
    </font>
    <font>
      <sz val="11"/>
      <color indexed="10"/>
      <name val="Arial"/>
      <family val="2"/>
    </font>
    <font>
      <b/>
      <sz val="20"/>
      <color indexed="19"/>
      <name val="Arial"/>
      <family val="2"/>
    </font>
    <font>
      <sz val="20"/>
      <color indexed="19"/>
      <name val="Arial"/>
      <family val="2"/>
    </font>
    <font>
      <sz val="10"/>
      <color indexed="19"/>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sz val="12"/>
      <color theme="10"/>
      <name val="Arial"/>
      <family val="2"/>
    </font>
    <font>
      <sz val="11"/>
      <color rgb="FFFF000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 fillId="0" borderId="0">
      <alignment/>
      <protection/>
    </xf>
    <xf numFmtId="0" fontId="3" fillId="0" borderId="0">
      <alignment/>
      <protection/>
    </xf>
    <xf numFmtId="0" fontId="61"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1">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81"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81"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81" fontId="3" fillId="0" borderId="15" xfId="64" applyNumberFormat="1" applyFill="1" applyBorder="1" applyAlignment="1" applyProtection="1">
      <alignment horizontal="center" vertical="center"/>
      <protection/>
    </xf>
    <xf numFmtId="0" fontId="81" fillId="0" borderId="0" xfId="64" applyFont="1" applyBorder="1" applyAlignment="1" applyProtection="1">
      <alignment horizontal="center"/>
      <protection/>
    </xf>
    <xf numFmtId="182"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81" fontId="8" fillId="0" borderId="14" xfId="64" applyNumberFormat="1" applyFont="1" applyBorder="1" applyAlignment="1" applyProtection="1">
      <alignment horizontal="center" vertical="center"/>
      <protection/>
    </xf>
    <xf numFmtId="181"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82"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81" fontId="3" fillId="0" borderId="0" xfId="64" applyNumberFormat="1" applyFont="1" applyBorder="1" applyAlignment="1" applyProtection="1">
      <alignment horizontal="right" vertical="center"/>
      <protection/>
    </xf>
    <xf numFmtId="181" fontId="3" fillId="0" borderId="0" xfId="64" applyNumberFormat="1" applyBorder="1" applyAlignment="1" applyProtection="1">
      <alignment horizontal="right" vertical="center"/>
      <protection/>
    </xf>
    <xf numFmtId="181"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81" fontId="3" fillId="0" borderId="17" xfId="64" applyNumberFormat="1" applyBorder="1" applyAlignment="1" applyProtection="1">
      <alignment horizontal="center" vertical="center"/>
      <protection/>
    </xf>
    <xf numFmtId="181"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72" fillId="0" borderId="0" xfId="56" applyAlignment="1" applyProtection="1">
      <alignment/>
      <protection/>
    </xf>
    <xf numFmtId="0" fontId="82" fillId="0" borderId="0" xfId="61" applyFont="1">
      <alignment/>
      <protection/>
    </xf>
    <xf numFmtId="0" fontId="83"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81"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72"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73"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72"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72"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4"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81" fillId="0" borderId="0" xfId="64" applyFont="1" applyBorder="1" applyAlignment="1" applyProtection="1">
      <alignment horizontal="center"/>
      <protection locked="0"/>
    </xf>
    <xf numFmtId="174"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72"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72"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72"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81" fontId="3" fillId="0" borderId="0" xfId="64" applyNumberFormat="1" applyFont="1" applyBorder="1" applyAlignment="1" applyProtection="1">
      <alignment horizontal="left" vertical="center"/>
      <protection locked="0"/>
    </xf>
    <xf numFmtId="181"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81"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74"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72"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5"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6" fillId="0" borderId="0" xfId="63" applyFont="1" applyBorder="1" applyAlignment="1" applyProtection="1" quotePrefix="1">
      <alignment horizontal="left" vertical="top" wrapText="1"/>
      <protection hidden="1"/>
    </xf>
    <xf numFmtId="0" fontId="86" fillId="0" borderId="0" xfId="63" applyFont="1" applyBorder="1" applyAlignment="1" applyProtection="1">
      <alignment horizontal="left" vertical="top" wrapText="1"/>
      <protection hidden="1"/>
    </xf>
    <xf numFmtId="0" fontId="86"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7" fillId="0" borderId="0" xfId="63" applyFont="1" applyBorder="1" applyAlignment="1" applyProtection="1">
      <alignment vertical="top" wrapText="1"/>
      <protection hidden="1"/>
    </xf>
    <xf numFmtId="0" fontId="86" fillId="0" borderId="0" xfId="63" applyFont="1" applyAlignment="1">
      <alignment horizontal="left"/>
      <protection/>
    </xf>
    <xf numFmtId="0" fontId="11" fillId="0" borderId="0" xfId="63" applyFont="1" applyBorder="1" applyAlignment="1" applyProtection="1">
      <alignment vertical="top" wrapText="1"/>
      <protection hidden="1"/>
    </xf>
    <xf numFmtId="0" fontId="86" fillId="0" borderId="0" xfId="63" applyFont="1">
      <alignment/>
      <protection/>
    </xf>
    <xf numFmtId="0" fontId="86"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6" fillId="0" borderId="0" xfId="63" applyFont="1" applyBorder="1" applyAlignment="1" applyProtection="1">
      <alignment horizontal="left" vertical="top"/>
      <protection hidden="1"/>
    </xf>
    <xf numFmtId="0" fontId="86"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3" fillId="0" borderId="0" xfId="0" applyFont="1" applyBorder="1" applyAlignment="1" applyProtection="1">
      <alignment horizontal="right" vertical="top" wrapText="1"/>
      <protection hidden="1"/>
    </xf>
    <xf numFmtId="0" fontId="23" fillId="0" borderId="20" xfId="0" applyFont="1" applyBorder="1" applyAlignment="1">
      <alignment/>
    </xf>
    <xf numFmtId="179" fontId="20" fillId="0" borderId="0" xfId="0" applyNumberFormat="1" applyFont="1" applyBorder="1" applyAlignment="1" applyProtection="1">
      <alignment horizontal="right" vertical="top" wrapText="1" indent="2"/>
      <protection hidden="1"/>
    </xf>
    <xf numFmtId="185" fontId="24" fillId="0" borderId="20" xfId="0" applyNumberFormat="1" applyFont="1" applyBorder="1" applyAlignment="1" applyProtection="1">
      <alignment horizontal="left"/>
      <protection hidden="1"/>
    </xf>
    <xf numFmtId="185" fontId="24" fillId="0" borderId="0" xfId="0" applyNumberFormat="1" applyFont="1" applyBorder="1" applyAlignment="1" applyProtection="1">
      <alignment horizontal="center"/>
      <protection hidden="1"/>
    </xf>
    <xf numFmtId="179" fontId="13" fillId="0" borderId="0" xfId="0" applyNumberFormat="1" applyFont="1" applyBorder="1" applyAlignment="1" applyProtection="1">
      <alignment horizontal="left" vertical="top" wrapText="1" indent="2"/>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6"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84" fontId="3" fillId="10" borderId="14" xfId="42" applyNumberFormat="1" applyFont="1" applyFill="1" applyBorder="1" applyAlignment="1" applyProtection="1">
      <alignment shrinkToFit="1"/>
      <protection/>
    </xf>
    <xf numFmtId="0" fontId="21"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88" fillId="0" borderId="0" xfId="57" applyFont="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30" fillId="36" borderId="25" xfId="0" applyFont="1" applyFill="1" applyBorder="1" applyAlignment="1" applyProtection="1">
      <alignment vertical="top" wrapText="1"/>
      <protection/>
    </xf>
    <xf numFmtId="0" fontId="30" fillId="36" borderId="11" xfId="0" applyFont="1" applyFill="1" applyBorder="1" applyAlignment="1" applyProtection="1">
      <alignment vertical="top" wrapText="1"/>
      <protection/>
    </xf>
    <xf numFmtId="0" fontId="7" fillId="0" borderId="0" xfId="55" applyBorder="1" applyAlignment="1" applyProtection="1">
      <alignment horizontal="center" vertical="top" wrapText="1"/>
      <protection hidden="1"/>
    </xf>
    <xf numFmtId="0" fontId="86" fillId="0" borderId="0" xfId="63" applyFont="1" applyBorder="1" applyAlignment="1" applyProtection="1">
      <alignment horizontal="left" vertical="top" wrapText="1"/>
      <protection hidden="1"/>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86"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0" applyAlignment="1">
      <alignment wrapText="1"/>
    </xf>
    <xf numFmtId="0" fontId="12" fillId="0" borderId="0" xfId="55" applyFont="1" applyBorder="1" applyAlignment="1" applyProtection="1">
      <alignment horizontal="left" vertical="top" wrapText="1"/>
      <protection hidden="1"/>
    </xf>
    <xf numFmtId="0" fontId="7" fillId="0" borderId="0" xfId="55"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28" fillId="0" borderId="0" xfId="55" applyFont="1" applyBorder="1" applyAlignment="1" applyProtection="1">
      <alignment horizontal="center" wrapText="1"/>
      <protection hidden="1"/>
    </xf>
    <xf numFmtId="0" fontId="0" fillId="0" borderId="0" xfId="0" applyFont="1" applyBorder="1" applyAlignment="1" applyProtection="1">
      <alignment horizontal="left" vertical="top" wrapText="1"/>
      <protection hidden="1"/>
    </xf>
    <xf numFmtId="0" fontId="87" fillId="0" borderId="0" xfId="63" applyFont="1" applyBorder="1" applyAlignment="1" applyProtection="1">
      <alignment horizontal="left" vertical="top" wrapText="1"/>
      <protection hidden="1"/>
    </xf>
    <xf numFmtId="0" fontId="11" fillId="0" borderId="0" xfId="63" applyFont="1" applyBorder="1" applyAlignment="1" applyProtection="1">
      <alignment vertical="top" wrapText="1"/>
      <protection hidden="1"/>
    </xf>
    <xf numFmtId="0" fontId="86" fillId="0" borderId="0" xfId="63" applyFont="1" applyAlignment="1">
      <alignment wrapText="1"/>
      <protection/>
    </xf>
    <xf numFmtId="0" fontId="11" fillId="0" borderId="0" xfId="63" applyFont="1" applyBorder="1" applyAlignment="1" applyProtection="1">
      <alignment horizontal="left" vertical="top" wrapText="1"/>
      <protection hidden="1"/>
    </xf>
    <xf numFmtId="179" fontId="0" fillId="0" borderId="0" xfId="0" applyNumberFormat="1" applyBorder="1" applyAlignment="1" applyProtection="1">
      <alignment horizontal="left" vertical="top"/>
      <protection hidden="1"/>
    </xf>
    <xf numFmtId="179" fontId="0" fillId="0" borderId="0" xfId="0" applyNumberFormat="1" applyBorder="1" applyAlignment="1" applyProtection="1">
      <alignment horizontal="left" vertical="top" wrapText="1"/>
      <protection hidden="1"/>
    </xf>
    <xf numFmtId="179" fontId="0" fillId="0" borderId="0" xfId="0" applyNumberFormat="1" applyFont="1" applyBorder="1" applyAlignment="1" applyProtection="1">
      <alignment horizontal="left" vertical="top" wrapText="1"/>
      <protection hidden="1"/>
    </xf>
    <xf numFmtId="0" fontId="0" fillId="0" borderId="0" xfId="0" applyFont="1" applyAlignment="1">
      <alignment horizontal="left"/>
    </xf>
    <xf numFmtId="0" fontId="88" fillId="0" borderId="0" xfId="57" applyFont="1" applyBorder="1" applyAlignment="1" applyProtection="1">
      <alignment horizontal="center" wrapText="1"/>
      <protection hidden="1"/>
    </xf>
    <xf numFmtId="0" fontId="86" fillId="0" borderId="0" xfId="63" applyFont="1" applyBorder="1" applyAlignment="1" applyProtection="1" quotePrefix="1">
      <alignment horizontal="left" vertical="top" wrapText="1"/>
      <protection hidden="1"/>
    </xf>
    <xf numFmtId="0" fontId="86" fillId="0" borderId="0" xfId="63" applyFont="1" applyBorder="1" applyAlignment="1" applyProtection="1">
      <alignment horizontal="left" vertical="top"/>
      <protection hidden="1"/>
    </xf>
    <xf numFmtId="0" fontId="86"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0" fontId="19" fillId="0" borderId="0" xfId="65" applyFont="1" applyBorder="1" applyAlignment="1" applyProtection="1">
      <alignment horizontal="center"/>
      <protection/>
    </xf>
    <xf numFmtId="0" fontId="0" fillId="0" borderId="0" xfId="0" applyAlignment="1">
      <alignment horizontal="left" wrapText="1"/>
    </xf>
    <xf numFmtId="0" fontId="0" fillId="0" borderId="0" xfId="0" applyAlignment="1">
      <alignment/>
    </xf>
    <xf numFmtId="0" fontId="0" fillId="0" borderId="0" xfId="0" applyAlignment="1">
      <alignment horizontal="left" vertical="top" wrapText="1"/>
    </xf>
    <xf numFmtId="0" fontId="12" fillId="6" borderId="0" xfId="55" applyFont="1" applyFill="1" applyBorder="1" applyAlignment="1" applyProtection="1">
      <alignment horizontal="left" vertical="top" wrapText="1"/>
      <protection hidden="1"/>
    </xf>
    <xf numFmtId="0" fontId="28" fillId="0" borderId="0" xfId="55" applyFont="1" applyAlignment="1" applyProtection="1">
      <alignment horizontal="center" wrapText="1"/>
      <protection/>
    </xf>
    <xf numFmtId="0" fontId="87" fillId="0" borderId="0" xfId="0" applyFont="1" applyBorder="1" applyAlignment="1" applyProtection="1">
      <alignment horizontal="left" vertical="top" wrapText="1"/>
      <protection hidden="1"/>
    </xf>
    <xf numFmtId="0" fontId="86" fillId="0" borderId="0" xfId="0" applyFont="1" applyAlignment="1">
      <alignment wrapText="1"/>
    </xf>
    <xf numFmtId="0" fontId="0" fillId="0" borderId="16" xfId="0" applyBorder="1" applyAlignment="1" applyProtection="1">
      <alignment horizontal="center"/>
      <protection locked="0"/>
    </xf>
    <xf numFmtId="43" fontId="3" fillId="10" borderId="14" xfId="42" applyFont="1" applyFill="1" applyBorder="1" applyAlignment="1" applyProtection="1">
      <alignment/>
      <protection locked="0"/>
    </xf>
    <xf numFmtId="43" fontId="3" fillId="0" borderId="14" xfId="42" applyFont="1" applyBorder="1" applyAlignment="1" applyProtection="1">
      <alignment/>
      <protection/>
    </xf>
    <xf numFmtId="0" fontId="30" fillId="36" borderId="26" xfId="0" applyFont="1" applyFill="1" applyBorder="1" applyAlignment="1" applyProtection="1">
      <alignment horizontal="center" vertical="top"/>
      <protection/>
    </xf>
    <xf numFmtId="0" fontId="30" fillId="36" borderId="21" xfId="0" applyFont="1" applyFill="1" applyBorder="1" applyAlignment="1" applyProtection="1">
      <alignment horizontal="center" vertical="top"/>
      <protection/>
    </xf>
    <xf numFmtId="0" fontId="30" fillId="36" borderId="23" xfId="0" applyFont="1" applyFill="1" applyBorder="1" applyAlignment="1" applyProtection="1">
      <alignment horizontal="center" vertical="top"/>
      <protection/>
    </xf>
    <xf numFmtId="43" fontId="6" fillId="39" borderId="27" xfId="42" applyFont="1" applyFill="1" applyBorder="1" applyAlignment="1" applyProtection="1">
      <alignment horizontal="center"/>
      <protection locked="0"/>
    </xf>
    <xf numFmtId="43" fontId="6" fillId="40" borderId="28" xfId="42" applyFont="1" applyFill="1" applyBorder="1" applyAlignment="1" applyProtection="1">
      <alignment horizontal="center"/>
      <protection locked="0"/>
    </xf>
    <xf numFmtId="43" fontId="6" fillId="41" borderId="29" xfId="42" applyFont="1" applyFill="1" applyBorder="1" applyAlignment="1" applyProtection="1">
      <alignment horizontal="center"/>
      <protection locked="0"/>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43" fontId="3" fillId="36" borderId="21" xfId="42" applyFont="1" applyFill="1" applyBorder="1" applyAlignment="1" applyProtection="1">
      <alignment horizontal="center"/>
      <protection/>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180" fontId="4" fillId="0" borderId="18"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22" xfId="0" applyNumberFormat="1" applyFont="1" applyFill="1" applyBorder="1" applyAlignment="1" applyProtection="1">
      <alignment horizontal="center"/>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186" fontId="3" fillId="0" borderId="15" xfId="0" applyNumberFormat="1" applyFont="1" applyFill="1" applyBorder="1" applyAlignment="1" applyProtection="1">
      <alignment horizontal="right"/>
      <protection/>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172" fontId="0" fillId="0" borderId="18"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
      <protection/>
    </xf>
    <xf numFmtId="172" fontId="0" fillId="0" borderId="22" xfId="0" applyNumberFormat="1" applyFont="1" applyFill="1" applyBorder="1" applyAlignment="1" applyProtection="1">
      <alignment horizontal="center"/>
      <protection/>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0" fontId="90" fillId="0" borderId="0" xfId="0" applyFont="1" applyAlignment="1" applyProtection="1">
      <alignment horizontal="left" wrapText="1"/>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176" fontId="3" fillId="33" borderId="15" xfId="42" applyNumberFormat="1" applyFont="1" applyFill="1" applyBorder="1" applyAlignment="1" applyProtection="1">
      <alignment horizontal="center"/>
      <protection hidden="1"/>
    </xf>
    <xf numFmtId="0" fontId="0" fillId="0" borderId="2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3" xfId="0" applyFill="1" applyBorder="1" applyAlignment="1" applyProtection="1">
      <alignment horizontal="center"/>
      <protection/>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43" fontId="8" fillId="0" borderId="21" xfId="42" applyFont="1" applyBorder="1" applyAlignment="1" applyProtection="1">
      <alignment horizontal="center" vertical="top" wrapText="1"/>
      <protection/>
    </xf>
    <xf numFmtId="43" fontId="8" fillId="0" borderId="0" xfId="42" applyFont="1" applyBorder="1" applyAlignment="1" applyProtection="1">
      <alignment horizontal="center" vertical="top" wrapText="1"/>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0" fontId="3" fillId="0" borderId="16" xfId="66" applyFont="1" applyBorder="1" applyAlignment="1" applyProtection="1">
      <alignment horizontal="center"/>
      <protection locked="0"/>
    </xf>
    <xf numFmtId="0" fontId="8" fillId="0" borderId="21" xfId="66" applyFont="1" applyBorder="1" applyAlignment="1" applyProtection="1">
      <alignment horizontal="center" vertical="top"/>
      <protection/>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3" borderId="14" xfId="42" applyFont="1" applyFill="1" applyBorder="1" applyAlignment="1" applyProtection="1">
      <alignment/>
      <protection/>
    </xf>
    <xf numFmtId="43" fontId="3" fillId="0" borderId="14" xfId="42" applyFont="1" applyFill="1" applyBorder="1" applyAlignment="1" applyProtection="1">
      <alignment/>
      <protection locked="0"/>
    </xf>
    <xf numFmtId="0" fontId="11" fillId="0" borderId="21" xfId="0" applyFont="1" applyBorder="1" applyAlignment="1" applyProtection="1">
      <alignment horizontal="center"/>
      <protection/>
    </xf>
    <xf numFmtId="0" fontId="11" fillId="0" borderId="21" xfId="0" applyFont="1" applyBorder="1" applyAlignment="1" applyProtection="1">
      <alignment horizontal="center" vertical="top"/>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43" fontId="4" fillId="0" borderId="30"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31" xfId="42" applyFont="1" applyFill="1" applyBorder="1" applyAlignment="1" applyProtection="1">
      <alignment/>
      <protection/>
    </xf>
    <xf numFmtId="43" fontId="3" fillId="0" borderId="14" xfId="42" applyFont="1" applyFill="1" applyBorder="1" applyAlignment="1" applyProtection="1">
      <alignment/>
      <protection/>
    </xf>
    <xf numFmtId="43" fontId="3" fillId="0" borderId="31" xfId="42" applyFont="1" applyBorder="1" applyAlignment="1" applyProtection="1">
      <alignment/>
      <protection/>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3" fillId="10" borderId="14" xfId="0" applyFont="1" applyFill="1" applyBorder="1" applyAlignment="1" applyProtection="1">
      <alignment horizontal="center"/>
      <protection locked="0"/>
    </xf>
    <xf numFmtId="0" fontId="3" fillId="0" borderId="14" xfId="0" applyNumberFormat="1" applyFont="1" applyBorder="1" applyAlignment="1" applyProtection="1">
      <alignment horizont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43" fontId="3" fillId="33" borderId="31" xfId="42" applyFont="1" applyFill="1" applyBorder="1" applyAlignment="1" applyProtection="1">
      <alignment/>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0" fontId="11" fillId="0" borderId="21" xfId="66" applyFont="1" applyBorder="1" applyAlignment="1" applyProtection="1">
      <alignment horizontal="center" vertical="top"/>
      <protection/>
    </xf>
    <xf numFmtId="0" fontId="30" fillId="0" borderId="21" xfId="66" applyFont="1" applyBorder="1" applyAlignment="1" applyProtection="1">
      <alignment horizontal="center" wrapText="1"/>
      <protection/>
    </xf>
    <xf numFmtId="0" fontId="30" fillId="0" borderId="21" xfId="0" applyFont="1" applyBorder="1" applyAlignment="1" applyProtection="1">
      <alignment wrapText="1"/>
      <protection/>
    </xf>
    <xf numFmtId="0" fontId="11" fillId="0" borderId="21" xfId="0" applyFont="1" applyBorder="1" applyAlignment="1" applyProtection="1">
      <alignment/>
      <protection/>
    </xf>
    <xf numFmtId="172"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8" fillId="0" borderId="0" xfId="0" applyFont="1" applyBorder="1" applyAlignment="1" applyProtection="1">
      <alignment horizontal="center"/>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14" fontId="0" fillId="0" borderId="16" xfId="66" applyNumberFormat="1" applyFont="1" applyBorder="1" applyAlignment="1" applyProtection="1">
      <alignment horizontal="center" wrapText="1"/>
      <protection locked="0"/>
    </xf>
    <xf numFmtId="0" fontId="0" fillId="0" borderId="16" xfId="66" applyFont="1" applyBorder="1" applyAlignment="1" applyProtection="1">
      <alignment horizontal="center" wrapText="1"/>
      <protection locked="0"/>
    </xf>
    <xf numFmtId="43" fontId="3" fillId="0" borderId="15" xfId="42" applyFont="1" applyFill="1" applyBorder="1" applyAlignment="1" applyProtection="1">
      <alignment/>
      <protection/>
    </xf>
    <xf numFmtId="0" fontId="3" fillId="0" borderId="14" xfId="0" applyFont="1" applyBorder="1" applyAlignment="1" applyProtection="1">
      <alignment horizontal="right"/>
      <protection/>
    </xf>
    <xf numFmtId="43" fontId="3" fillId="10" borderId="24" xfId="42" applyFont="1" applyFill="1" applyBorder="1" applyAlignment="1" applyProtection="1">
      <alignment/>
      <protection locked="0"/>
    </xf>
    <xf numFmtId="43" fontId="3" fillId="10" borderId="14" xfId="42" applyNumberFormat="1" applyFont="1" applyFill="1" applyBorder="1" applyAlignment="1" applyProtection="1">
      <alignment/>
      <protection locked="0"/>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39" fontId="3" fillId="10" borderId="14" xfId="42" applyNumberFormat="1" applyFont="1" applyFill="1" applyBorder="1" applyAlignment="1" applyProtection="1">
      <alignment/>
      <protection locked="0"/>
    </xf>
    <xf numFmtId="0" fontId="0" fillId="35" borderId="16" xfId="0" applyFont="1" applyFill="1" applyBorder="1" applyAlignment="1" applyProtection="1">
      <alignment horizontal="center" vertical="top" wrapText="1"/>
      <protection locked="0"/>
    </xf>
    <xf numFmtId="0" fontId="3" fillId="42" borderId="18" xfId="0" applyFont="1" applyFill="1" applyBorder="1" applyAlignment="1" applyProtection="1">
      <alignment horizontal="center"/>
      <protection locked="0"/>
    </xf>
    <xf numFmtId="0" fontId="3" fillId="42" borderId="15" xfId="0" applyFont="1" applyFill="1" applyBorder="1" applyAlignment="1" applyProtection="1">
      <alignment horizontal="center"/>
      <protection locked="0"/>
    </xf>
    <xf numFmtId="0" fontId="3" fillId="42" borderId="22" xfId="0" applyFont="1" applyFill="1" applyBorder="1" applyAlignment="1" applyProtection="1">
      <alignment horizontal="center"/>
      <protection locked="0"/>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0" fontId="0" fillId="0" borderId="13" xfId="0" applyBorder="1" applyAlignment="1" applyProtection="1">
      <alignment horizontal="center"/>
      <protection/>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75" fontId="2" fillId="10" borderId="14" xfId="0" applyNumberFormat="1" applyFont="1" applyFill="1" applyBorder="1" applyAlignment="1" applyProtection="1">
      <alignment horizontal="center"/>
      <protection locked="0"/>
    </xf>
    <xf numFmtId="175" fontId="2" fillId="10" borderId="14" xfId="0" applyNumberFormat="1" applyFont="1" applyFill="1" applyBorder="1" applyAlignment="1" applyProtection="1">
      <alignment horizontal="center"/>
      <protection locked="0"/>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43" fontId="3" fillId="10" borderId="32" xfId="42"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72" fontId="0" fillId="10" borderId="18" xfId="0" applyNumberFormat="1" applyFill="1" applyBorder="1" applyAlignment="1" applyProtection="1">
      <alignment horizontal="center" vertical="center"/>
      <protection locked="0"/>
    </xf>
    <xf numFmtId="172" fontId="0" fillId="10" borderId="15" xfId="0" applyNumberFormat="1" applyFill="1" applyBorder="1" applyAlignment="1" applyProtection="1" quotePrefix="1">
      <alignment horizontal="center" vertical="center"/>
      <protection locked="0"/>
    </xf>
    <xf numFmtId="172" fontId="0" fillId="10" borderId="15"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43" fontId="3" fillId="36" borderId="30"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187" fontId="3" fillId="10" borderId="18" xfId="42" applyNumberFormat="1" applyFont="1" applyFill="1" applyBorder="1" applyAlignment="1" applyProtection="1">
      <alignment horizontal="right"/>
      <protection locked="0"/>
    </xf>
    <xf numFmtId="187" fontId="3" fillId="10" borderId="15" xfId="42" applyNumberFormat="1" applyFont="1" applyFill="1" applyBorder="1" applyAlignment="1" applyProtection="1">
      <alignment horizontal="right"/>
      <protection locked="0"/>
    </xf>
    <xf numFmtId="187"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3" fillId="0" borderId="30" xfId="42" applyFont="1" applyBorder="1" applyAlignment="1" applyProtection="1">
      <alignment/>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0" borderId="30"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3" borderId="20" xfId="0" applyFont="1" applyFill="1" applyBorder="1" applyAlignment="1" applyProtection="1">
      <alignment horizontal="center"/>
      <protection/>
    </xf>
    <xf numFmtId="0" fontId="3" fillId="43" borderId="0" xfId="0" applyFont="1" applyFill="1" applyBorder="1" applyAlignment="1" applyProtection="1">
      <alignment horizontal="center"/>
      <protection/>
    </xf>
    <xf numFmtId="0" fontId="3" fillId="43"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3" borderId="14" xfId="0" applyNumberFormat="1" applyFont="1" applyFill="1" applyBorder="1" applyAlignment="1" applyProtection="1">
      <alignment horizontal="right" vertical="center"/>
      <protection/>
    </xf>
    <xf numFmtId="14" fontId="3" fillId="43" borderId="14" xfId="0" applyNumberFormat="1" applyFont="1" applyFill="1" applyBorder="1" applyAlignment="1" applyProtection="1">
      <alignment horizontal="right" vertical="center"/>
      <protection/>
    </xf>
    <xf numFmtId="172" fontId="0" fillId="43"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42" borderId="33" xfId="42" applyFont="1" applyFill="1" applyBorder="1" applyAlignment="1" applyProtection="1">
      <alignment/>
      <protection locked="0"/>
    </xf>
    <xf numFmtId="43" fontId="3" fillId="10" borderId="33"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32"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34" xfId="42" applyFont="1" applyFill="1" applyBorder="1" applyAlignment="1" applyProtection="1">
      <alignment/>
      <protection locked="0"/>
    </xf>
    <xf numFmtId="0" fontId="9" fillId="0" borderId="0" xfId="0" applyFont="1" applyAlignment="1" applyProtection="1">
      <alignment horizontal="center"/>
      <protection/>
    </xf>
    <xf numFmtId="2" fontId="3" fillId="10" borderId="32" xfId="42" applyNumberFormat="1" applyFont="1" applyFill="1" applyBorder="1" applyAlignment="1" applyProtection="1">
      <alignment horizontal="center"/>
      <protection locked="0"/>
    </xf>
    <xf numFmtId="43" fontId="3" fillId="0" borderId="33"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76"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32"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76" fontId="0" fillId="33" borderId="32" xfId="42" applyNumberFormat="1" applyFont="1" applyFill="1" applyBorder="1" applyAlignment="1" applyProtection="1">
      <alignment horizontal="center"/>
      <protection hidden="1"/>
    </xf>
    <xf numFmtId="175"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33" xfId="42" applyFont="1" applyFill="1" applyBorder="1" applyAlignment="1" applyProtection="1">
      <alignment/>
      <protection/>
    </xf>
    <xf numFmtId="0" fontId="3" fillId="42" borderId="18" xfId="0" applyFont="1" applyFill="1" applyBorder="1" applyAlignment="1" applyProtection="1">
      <alignment horizontal="center"/>
      <protection/>
    </xf>
    <xf numFmtId="0" fontId="3" fillId="42" borderId="15" xfId="0" applyFont="1" applyFill="1" applyBorder="1" applyAlignment="1" applyProtection="1">
      <alignment horizontal="center"/>
      <protection/>
    </xf>
    <xf numFmtId="0" fontId="3" fillId="42"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4" borderId="14" xfId="64" applyFont="1" applyFill="1" applyBorder="1" applyAlignment="1" applyProtection="1">
      <alignment horizontal="left"/>
      <protection/>
    </xf>
    <xf numFmtId="0" fontId="7" fillId="0" borderId="0" xfId="55" applyAlignment="1" applyProtection="1">
      <alignment horizontal="center"/>
      <protection/>
    </xf>
    <xf numFmtId="0" fontId="72"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81" fillId="0" borderId="18" xfId="64" applyFont="1" applyBorder="1" applyAlignment="1" applyProtection="1">
      <alignment horizontal="center"/>
      <protection/>
    </xf>
    <xf numFmtId="0" fontId="81" fillId="0" borderId="15" xfId="64" applyFont="1" applyBorder="1" applyAlignment="1" applyProtection="1">
      <alignment horizontal="center"/>
      <protection/>
    </xf>
    <xf numFmtId="0" fontId="81" fillId="0" borderId="22" xfId="64" applyFont="1" applyBorder="1" applyAlignment="1" applyProtection="1">
      <alignment horizontal="center"/>
      <protection/>
    </xf>
    <xf numFmtId="0" fontId="91" fillId="0" borderId="0" xfId="64" applyFont="1" applyBorder="1" applyAlignment="1" applyProtection="1">
      <alignment/>
      <protection/>
    </xf>
    <xf numFmtId="0" fontId="92" fillId="0" borderId="0" xfId="64" applyFont="1" applyAlignment="1" applyProtection="1">
      <alignment/>
      <protection/>
    </xf>
    <xf numFmtId="0" fontId="93" fillId="0" borderId="0" xfId="64" applyFont="1" applyAlignment="1" applyProtection="1">
      <alignment/>
      <protection/>
    </xf>
    <xf numFmtId="183" fontId="2" fillId="0" borderId="16" xfId="64" applyNumberFormat="1" applyFont="1" applyBorder="1" applyAlignment="1" applyProtection="1">
      <alignment/>
      <protection/>
    </xf>
    <xf numFmtId="183"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xf numFmtId="0" fontId="81" fillId="0" borderId="0" xfId="0" applyFont="1" applyAlignment="1" applyProtection="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0</xdr:row>
      <xdr:rowOff>38100</xdr:rowOff>
    </xdr:from>
    <xdr:to>
      <xdr:col>39</xdr:col>
      <xdr:colOff>209550</xdr:colOff>
      <xdr:row>2</xdr:row>
      <xdr:rowOff>133350</xdr:rowOff>
    </xdr:to>
    <xdr:sp>
      <xdr:nvSpPr>
        <xdr:cNvPr id="1" name="AutoShape 9"/>
        <xdr:cNvSpPr>
          <a:spLocks/>
        </xdr:cNvSpPr>
      </xdr:nvSpPr>
      <xdr:spPr>
        <a:xfrm>
          <a:off x="8305800" y="38100"/>
          <a:ext cx="2200275"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9525</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772025"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28575</xdr:rowOff>
    </xdr:to>
    <xdr:grpSp>
      <xdr:nvGrpSpPr>
        <xdr:cNvPr id="1" name="Group 4972" hidden="1"/>
        <xdr:cNvGrpSpPr>
          <a:grpSpLocks/>
        </xdr:cNvGrpSpPr>
      </xdr:nvGrpSpPr>
      <xdr:grpSpPr>
        <a:xfrm>
          <a:off x="1295400" y="4857750"/>
          <a:ext cx="1581150" cy="228600"/>
          <a:chOff x="291" y="0"/>
          <a:chExt cx="2885793" cy="4676775"/>
        </a:xfrm>
        <a:solidFill>
          <a:srgbClr val="FFFFFF"/>
        </a:solidFill>
      </xdr:grpSpPr>
    </xdr:grpSp>
    <xdr:clientData/>
  </xdr:twoCellAnchor>
  <xdr:twoCellAnchor>
    <xdr:from>
      <xdr:col>1</xdr:col>
      <xdr:colOff>47625</xdr:colOff>
      <xdr:row>19</xdr:row>
      <xdr:rowOff>161925</xdr:rowOff>
    </xdr:from>
    <xdr:to>
      <xdr:col>3</xdr:col>
      <xdr:colOff>352425</xdr:colOff>
      <xdr:row>21</xdr:row>
      <xdr:rowOff>9525</xdr:rowOff>
    </xdr:to>
    <xdr:grpSp>
      <xdr:nvGrpSpPr>
        <xdr:cNvPr id="5" name="Group 4973" hidden="1"/>
        <xdr:cNvGrpSpPr>
          <a:grpSpLocks/>
        </xdr:cNvGrpSpPr>
      </xdr:nvGrpSpPr>
      <xdr:grpSpPr>
        <a:xfrm>
          <a:off x="1295400" y="5029200"/>
          <a:ext cx="1581150" cy="228600"/>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28575</xdr:rowOff>
    </xdr:to>
    <xdr:grpSp>
      <xdr:nvGrpSpPr>
        <xdr:cNvPr id="9" name="Group 4974" hidden="1"/>
        <xdr:cNvGrpSpPr>
          <a:grpSpLocks/>
        </xdr:cNvGrpSpPr>
      </xdr:nvGrpSpPr>
      <xdr:grpSpPr>
        <a:xfrm>
          <a:off x="1295400" y="5238750"/>
          <a:ext cx="1581150" cy="228600"/>
          <a:chOff x="291" y="0"/>
          <a:chExt cx="2885793" cy="4676775"/>
        </a:xfrm>
        <a:solidFill>
          <a:srgbClr val="FFFFFF"/>
        </a:solidFill>
      </xdr:grpSpPr>
    </xdr:grpSp>
    <xdr:clientData/>
  </xdr:twoCellAnchor>
  <xdr:twoCellAnchor>
    <xdr:from>
      <xdr:col>1</xdr:col>
      <xdr:colOff>47625</xdr:colOff>
      <xdr:row>21</xdr:row>
      <xdr:rowOff>161925</xdr:rowOff>
    </xdr:from>
    <xdr:to>
      <xdr:col>3</xdr:col>
      <xdr:colOff>352425</xdr:colOff>
      <xdr:row>23</xdr:row>
      <xdr:rowOff>9525</xdr:rowOff>
    </xdr:to>
    <xdr:grpSp>
      <xdr:nvGrpSpPr>
        <xdr:cNvPr id="13" name="Group 4975" hidden="1"/>
        <xdr:cNvGrpSpPr>
          <a:grpSpLocks/>
        </xdr:cNvGrpSpPr>
      </xdr:nvGrpSpPr>
      <xdr:grpSpPr>
        <a:xfrm>
          <a:off x="1295400" y="5410200"/>
          <a:ext cx="1581150" cy="228600"/>
          <a:chOff x="291" y="0"/>
          <a:chExt cx="2885793" cy="4676775"/>
        </a:xfrm>
        <a:solidFill>
          <a:srgbClr val="FFFFFF"/>
        </a:solidFill>
      </xdr:grpSpPr>
    </xdr:grpSp>
    <xdr:clientData/>
  </xdr:twoCellAnchor>
  <xdr:twoCellAnchor>
    <xdr:from>
      <xdr:col>1</xdr:col>
      <xdr:colOff>57150</xdr:colOff>
      <xdr:row>22</xdr:row>
      <xdr:rowOff>161925</xdr:rowOff>
    </xdr:from>
    <xdr:to>
      <xdr:col>3</xdr:col>
      <xdr:colOff>352425</xdr:colOff>
      <xdr:row>24</xdr:row>
      <xdr:rowOff>9525</xdr:rowOff>
    </xdr:to>
    <xdr:grpSp>
      <xdr:nvGrpSpPr>
        <xdr:cNvPr id="17" name="Group 4976" hidden="1"/>
        <xdr:cNvGrpSpPr>
          <a:grpSpLocks/>
        </xdr:cNvGrpSpPr>
      </xdr:nvGrpSpPr>
      <xdr:grpSpPr>
        <a:xfrm>
          <a:off x="1304925" y="5600700"/>
          <a:ext cx="1571625" cy="228600"/>
          <a:chOff x="292" y="0"/>
          <a:chExt cx="2895316" cy="4676775"/>
        </a:xfrm>
        <a:solidFill>
          <a:srgbClr val="FFFFFF"/>
        </a:solidFill>
      </xdr:grpSpPr>
    </xdr:grpSp>
    <xdr:clientData/>
  </xdr:twoCellAnchor>
  <xdr:twoCellAnchor>
    <xdr:from>
      <xdr:col>1</xdr:col>
      <xdr:colOff>57150</xdr:colOff>
      <xdr:row>23</xdr:row>
      <xdr:rowOff>161925</xdr:rowOff>
    </xdr:from>
    <xdr:to>
      <xdr:col>3</xdr:col>
      <xdr:colOff>352425</xdr:colOff>
      <xdr:row>25</xdr:row>
      <xdr:rowOff>9525</xdr:rowOff>
    </xdr:to>
    <xdr:grpSp>
      <xdr:nvGrpSpPr>
        <xdr:cNvPr id="21" name="Group 4977" hidden="1"/>
        <xdr:cNvGrpSpPr>
          <a:grpSpLocks/>
        </xdr:cNvGrpSpPr>
      </xdr:nvGrpSpPr>
      <xdr:grpSpPr>
        <a:xfrm>
          <a:off x="1304925" y="5791200"/>
          <a:ext cx="1571625" cy="228600"/>
          <a:chOff x="292" y="0"/>
          <a:chExt cx="2895316" cy="4676775"/>
        </a:xfrm>
        <a:solidFill>
          <a:srgbClr val="FFFFFF"/>
        </a:solidFill>
      </xdr:grpSpPr>
    </xdr:grpSp>
    <xdr:clientData/>
  </xdr:twoCellAnchor>
  <xdr:twoCellAnchor>
    <xdr:from>
      <xdr:col>1</xdr:col>
      <xdr:colOff>57150</xdr:colOff>
      <xdr:row>24</xdr:row>
      <xdr:rowOff>161925</xdr:rowOff>
    </xdr:from>
    <xdr:to>
      <xdr:col>3</xdr:col>
      <xdr:colOff>352425</xdr:colOff>
      <xdr:row>26</xdr:row>
      <xdr:rowOff>9525</xdr:rowOff>
    </xdr:to>
    <xdr:grpSp>
      <xdr:nvGrpSpPr>
        <xdr:cNvPr id="25" name="Group 4979" hidden="1"/>
        <xdr:cNvGrpSpPr>
          <a:grpSpLocks/>
        </xdr:cNvGrpSpPr>
      </xdr:nvGrpSpPr>
      <xdr:grpSpPr>
        <a:xfrm>
          <a:off x="1304925" y="5981700"/>
          <a:ext cx="1571625" cy="228600"/>
          <a:chOff x="292" y="0"/>
          <a:chExt cx="2895316" cy="4676775"/>
        </a:xfrm>
        <a:solidFill>
          <a:srgbClr val="FFFFFF"/>
        </a:solidFill>
      </xdr:grpSpPr>
    </xdr:grpSp>
    <xdr:clientData/>
  </xdr:twoCellAnchor>
  <xdr:twoCellAnchor>
    <xdr:from>
      <xdr:col>1</xdr:col>
      <xdr:colOff>57150</xdr:colOff>
      <xdr:row>25</xdr:row>
      <xdr:rowOff>161925</xdr:rowOff>
    </xdr:from>
    <xdr:to>
      <xdr:col>3</xdr:col>
      <xdr:colOff>352425</xdr:colOff>
      <xdr:row>27</xdr:row>
      <xdr:rowOff>9525</xdr:rowOff>
    </xdr:to>
    <xdr:grpSp>
      <xdr:nvGrpSpPr>
        <xdr:cNvPr id="29" name="Group 4980" hidden="1"/>
        <xdr:cNvGrpSpPr>
          <a:grpSpLocks/>
        </xdr:cNvGrpSpPr>
      </xdr:nvGrpSpPr>
      <xdr:grpSpPr>
        <a:xfrm>
          <a:off x="1304925" y="6172200"/>
          <a:ext cx="1571625" cy="228600"/>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352425</xdr:colOff>
      <xdr:row>28</xdr:row>
      <xdr:rowOff>0</xdr:rowOff>
    </xdr:to>
    <xdr:grpSp>
      <xdr:nvGrpSpPr>
        <xdr:cNvPr id="33" name="Group 4981" hidden="1"/>
        <xdr:cNvGrpSpPr>
          <a:grpSpLocks/>
        </xdr:cNvGrpSpPr>
      </xdr:nvGrpSpPr>
      <xdr:grpSpPr>
        <a:xfrm>
          <a:off x="1304925" y="6362700"/>
          <a:ext cx="157162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352425</xdr:colOff>
      <xdr:row>29</xdr:row>
      <xdr:rowOff>0</xdr:rowOff>
    </xdr:to>
    <xdr:grpSp>
      <xdr:nvGrpSpPr>
        <xdr:cNvPr id="37" name="Group 4982" hidden="1"/>
        <xdr:cNvGrpSpPr>
          <a:grpSpLocks/>
        </xdr:cNvGrpSpPr>
      </xdr:nvGrpSpPr>
      <xdr:grpSpPr>
        <a:xfrm>
          <a:off x="1304925" y="6553200"/>
          <a:ext cx="157162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352425</xdr:colOff>
      <xdr:row>30</xdr:row>
      <xdr:rowOff>0</xdr:rowOff>
    </xdr:to>
    <xdr:grpSp>
      <xdr:nvGrpSpPr>
        <xdr:cNvPr id="41" name="Group 4983" hidden="1"/>
        <xdr:cNvGrpSpPr>
          <a:grpSpLocks/>
        </xdr:cNvGrpSpPr>
      </xdr:nvGrpSpPr>
      <xdr:grpSpPr>
        <a:xfrm>
          <a:off x="1304925" y="6743700"/>
          <a:ext cx="157162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352425</xdr:colOff>
      <xdr:row>31</xdr:row>
      <xdr:rowOff>0</xdr:rowOff>
    </xdr:to>
    <xdr:grpSp>
      <xdr:nvGrpSpPr>
        <xdr:cNvPr id="45" name="Group 4984" hidden="1"/>
        <xdr:cNvGrpSpPr>
          <a:grpSpLocks/>
        </xdr:cNvGrpSpPr>
      </xdr:nvGrpSpPr>
      <xdr:grpSpPr>
        <a:xfrm>
          <a:off x="1304925" y="6934200"/>
          <a:ext cx="157162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352425</xdr:colOff>
      <xdr:row>32</xdr:row>
      <xdr:rowOff>0</xdr:rowOff>
    </xdr:to>
    <xdr:grpSp>
      <xdr:nvGrpSpPr>
        <xdr:cNvPr id="49" name="Group 4985" hidden="1"/>
        <xdr:cNvGrpSpPr>
          <a:grpSpLocks/>
        </xdr:cNvGrpSpPr>
      </xdr:nvGrpSpPr>
      <xdr:grpSpPr>
        <a:xfrm>
          <a:off x="1304925" y="7124700"/>
          <a:ext cx="157162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352425</xdr:colOff>
      <xdr:row>33</xdr:row>
      <xdr:rowOff>0</xdr:rowOff>
    </xdr:to>
    <xdr:grpSp>
      <xdr:nvGrpSpPr>
        <xdr:cNvPr id="53" name="Group 4986" hidden="1"/>
        <xdr:cNvGrpSpPr>
          <a:grpSpLocks/>
        </xdr:cNvGrpSpPr>
      </xdr:nvGrpSpPr>
      <xdr:grpSpPr>
        <a:xfrm>
          <a:off x="1304925" y="7315200"/>
          <a:ext cx="157162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352425</xdr:colOff>
      <xdr:row>34</xdr:row>
      <xdr:rowOff>0</xdr:rowOff>
    </xdr:to>
    <xdr:grpSp>
      <xdr:nvGrpSpPr>
        <xdr:cNvPr id="57" name="Group 4987" hidden="1"/>
        <xdr:cNvGrpSpPr>
          <a:grpSpLocks/>
        </xdr:cNvGrpSpPr>
      </xdr:nvGrpSpPr>
      <xdr:grpSpPr>
        <a:xfrm>
          <a:off x="1304925" y="7505700"/>
          <a:ext cx="157162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352425</xdr:colOff>
      <xdr:row>35</xdr:row>
      <xdr:rowOff>0</xdr:rowOff>
    </xdr:to>
    <xdr:grpSp>
      <xdr:nvGrpSpPr>
        <xdr:cNvPr id="61" name="Group 4988" hidden="1"/>
        <xdr:cNvGrpSpPr>
          <a:grpSpLocks/>
        </xdr:cNvGrpSpPr>
      </xdr:nvGrpSpPr>
      <xdr:grpSpPr>
        <a:xfrm>
          <a:off x="1304925" y="7696200"/>
          <a:ext cx="157162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352425</xdr:colOff>
      <xdr:row>38</xdr:row>
      <xdr:rowOff>0</xdr:rowOff>
    </xdr:to>
    <xdr:grpSp>
      <xdr:nvGrpSpPr>
        <xdr:cNvPr id="65" name="Group 4991" hidden="1"/>
        <xdr:cNvGrpSpPr>
          <a:grpSpLocks/>
        </xdr:cNvGrpSpPr>
      </xdr:nvGrpSpPr>
      <xdr:grpSpPr>
        <a:xfrm>
          <a:off x="1304925" y="8267700"/>
          <a:ext cx="157162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352425</xdr:colOff>
      <xdr:row>39</xdr:row>
      <xdr:rowOff>0</xdr:rowOff>
    </xdr:to>
    <xdr:grpSp>
      <xdr:nvGrpSpPr>
        <xdr:cNvPr id="69" name="Group 4992" hidden="1"/>
        <xdr:cNvGrpSpPr>
          <a:grpSpLocks/>
        </xdr:cNvGrpSpPr>
      </xdr:nvGrpSpPr>
      <xdr:grpSpPr>
        <a:xfrm>
          <a:off x="1304925" y="8458200"/>
          <a:ext cx="157162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352425</xdr:colOff>
      <xdr:row>40</xdr:row>
      <xdr:rowOff>0</xdr:rowOff>
    </xdr:to>
    <xdr:grpSp>
      <xdr:nvGrpSpPr>
        <xdr:cNvPr id="73" name="Group 4993" hidden="1"/>
        <xdr:cNvGrpSpPr>
          <a:grpSpLocks/>
        </xdr:cNvGrpSpPr>
      </xdr:nvGrpSpPr>
      <xdr:grpSpPr>
        <a:xfrm>
          <a:off x="1304925" y="8648700"/>
          <a:ext cx="157162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352425</xdr:colOff>
      <xdr:row>41</xdr:row>
      <xdr:rowOff>0</xdr:rowOff>
    </xdr:to>
    <xdr:grpSp>
      <xdr:nvGrpSpPr>
        <xdr:cNvPr id="77" name="Group 4994" hidden="1"/>
        <xdr:cNvGrpSpPr>
          <a:grpSpLocks/>
        </xdr:cNvGrpSpPr>
      </xdr:nvGrpSpPr>
      <xdr:grpSpPr>
        <a:xfrm>
          <a:off x="1304925" y="8839200"/>
          <a:ext cx="157162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352425</xdr:colOff>
      <xdr:row>42</xdr:row>
      <xdr:rowOff>0</xdr:rowOff>
    </xdr:to>
    <xdr:grpSp>
      <xdr:nvGrpSpPr>
        <xdr:cNvPr id="81" name="Group 4995" hidden="1"/>
        <xdr:cNvGrpSpPr>
          <a:grpSpLocks/>
        </xdr:cNvGrpSpPr>
      </xdr:nvGrpSpPr>
      <xdr:grpSpPr>
        <a:xfrm>
          <a:off x="1304925" y="9029700"/>
          <a:ext cx="157162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352425</xdr:colOff>
      <xdr:row>43</xdr:row>
      <xdr:rowOff>0</xdr:rowOff>
    </xdr:to>
    <xdr:grpSp>
      <xdr:nvGrpSpPr>
        <xdr:cNvPr id="85" name="Group 4996" hidden="1"/>
        <xdr:cNvGrpSpPr>
          <a:grpSpLocks/>
        </xdr:cNvGrpSpPr>
      </xdr:nvGrpSpPr>
      <xdr:grpSpPr>
        <a:xfrm>
          <a:off x="1304925" y="9220200"/>
          <a:ext cx="157162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352425</xdr:colOff>
      <xdr:row>44</xdr:row>
      <xdr:rowOff>0</xdr:rowOff>
    </xdr:to>
    <xdr:grpSp>
      <xdr:nvGrpSpPr>
        <xdr:cNvPr id="89" name="Group 4997" hidden="1"/>
        <xdr:cNvGrpSpPr>
          <a:grpSpLocks/>
        </xdr:cNvGrpSpPr>
      </xdr:nvGrpSpPr>
      <xdr:grpSpPr>
        <a:xfrm>
          <a:off x="1304925" y="9410700"/>
          <a:ext cx="157162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352425</xdr:colOff>
      <xdr:row>45</xdr:row>
      <xdr:rowOff>0</xdr:rowOff>
    </xdr:to>
    <xdr:grpSp>
      <xdr:nvGrpSpPr>
        <xdr:cNvPr id="93" name="Group 4998" hidden="1"/>
        <xdr:cNvGrpSpPr>
          <a:grpSpLocks/>
        </xdr:cNvGrpSpPr>
      </xdr:nvGrpSpPr>
      <xdr:grpSpPr>
        <a:xfrm>
          <a:off x="1304925" y="9601200"/>
          <a:ext cx="157162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352425</xdr:colOff>
      <xdr:row>46</xdr:row>
      <xdr:rowOff>0</xdr:rowOff>
    </xdr:to>
    <xdr:grpSp>
      <xdr:nvGrpSpPr>
        <xdr:cNvPr id="97" name="Group 4999" hidden="1"/>
        <xdr:cNvGrpSpPr>
          <a:grpSpLocks/>
        </xdr:cNvGrpSpPr>
      </xdr:nvGrpSpPr>
      <xdr:grpSpPr>
        <a:xfrm>
          <a:off x="1304925" y="9791700"/>
          <a:ext cx="157162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101" name="Group 5000"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105" name="Group 5001"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109" name="Group 5002"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113" name="Group 5003"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117" name="Group 5004"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121" name="Group 5005"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125" name="Group 5006"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129" name="Group 5007"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352425</xdr:colOff>
      <xdr:row>55</xdr:row>
      <xdr:rowOff>0</xdr:rowOff>
    </xdr:to>
    <xdr:grpSp>
      <xdr:nvGrpSpPr>
        <xdr:cNvPr id="133" name="Group 5008" hidden="1"/>
        <xdr:cNvGrpSpPr>
          <a:grpSpLocks/>
        </xdr:cNvGrpSpPr>
      </xdr:nvGrpSpPr>
      <xdr:grpSpPr>
        <a:xfrm>
          <a:off x="1304925" y="11506200"/>
          <a:ext cx="157162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352425</xdr:colOff>
      <xdr:row>56</xdr:row>
      <xdr:rowOff>0</xdr:rowOff>
    </xdr:to>
    <xdr:grpSp>
      <xdr:nvGrpSpPr>
        <xdr:cNvPr id="137" name="Group 5009" hidden="1"/>
        <xdr:cNvGrpSpPr>
          <a:grpSpLocks/>
        </xdr:cNvGrpSpPr>
      </xdr:nvGrpSpPr>
      <xdr:grpSpPr>
        <a:xfrm>
          <a:off x="1304925" y="11696700"/>
          <a:ext cx="157162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352425</xdr:colOff>
      <xdr:row>57</xdr:row>
      <xdr:rowOff>0</xdr:rowOff>
    </xdr:to>
    <xdr:grpSp>
      <xdr:nvGrpSpPr>
        <xdr:cNvPr id="141" name="Group 5010" hidden="1"/>
        <xdr:cNvGrpSpPr>
          <a:grpSpLocks/>
        </xdr:cNvGrpSpPr>
      </xdr:nvGrpSpPr>
      <xdr:grpSpPr>
        <a:xfrm>
          <a:off x="1304925" y="11887200"/>
          <a:ext cx="157162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352425</xdr:colOff>
      <xdr:row>58</xdr:row>
      <xdr:rowOff>0</xdr:rowOff>
    </xdr:to>
    <xdr:grpSp>
      <xdr:nvGrpSpPr>
        <xdr:cNvPr id="145" name="Group 5011" hidden="1"/>
        <xdr:cNvGrpSpPr>
          <a:grpSpLocks/>
        </xdr:cNvGrpSpPr>
      </xdr:nvGrpSpPr>
      <xdr:grpSpPr>
        <a:xfrm>
          <a:off x="1304925" y="12077700"/>
          <a:ext cx="157162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352425</xdr:colOff>
      <xdr:row>59</xdr:row>
      <xdr:rowOff>0</xdr:rowOff>
    </xdr:to>
    <xdr:grpSp>
      <xdr:nvGrpSpPr>
        <xdr:cNvPr id="149" name="Group 5012" hidden="1"/>
        <xdr:cNvGrpSpPr>
          <a:grpSpLocks/>
        </xdr:cNvGrpSpPr>
      </xdr:nvGrpSpPr>
      <xdr:grpSpPr>
        <a:xfrm>
          <a:off x="1304925" y="12268200"/>
          <a:ext cx="157162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352425</xdr:colOff>
      <xdr:row>60</xdr:row>
      <xdr:rowOff>0</xdr:rowOff>
    </xdr:to>
    <xdr:grpSp>
      <xdr:nvGrpSpPr>
        <xdr:cNvPr id="153" name="Group 5013" hidden="1"/>
        <xdr:cNvGrpSpPr>
          <a:grpSpLocks/>
        </xdr:cNvGrpSpPr>
      </xdr:nvGrpSpPr>
      <xdr:grpSpPr>
        <a:xfrm>
          <a:off x="1304925" y="12458700"/>
          <a:ext cx="157162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352425</xdr:colOff>
      <xdr:row>61</xdr:row>
      <xdr:rowOff>0</xdr:rowOff>
    </xdr:to>
    <xdr:grpSp>
      <xdr:nvGrpSpPr>
        <xdr:cNvPr id="157" name="Group 5014" hidden="1"/>
        <xdr:cNvGrpSpPr>
          <a:grpSpLocks/>
        </xdr:cNvGrpSpPr>
      </xdr:nvGrpSpPr>
      <xdr:grpSpPr>
        <a:xfrm>
          <a:off x="1304925" y="12649200"/>
          <a:ext cx="157162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352425</xdr:colOff>
      <xdr:row>61</xdr:row>
      <xdr:rowOff>180975</xdr:rowOff>
    </xdr:to>
    <xdr:grpSp>
      <xdr:nvGrpSpPr>
        <xdr:cNvPr id="161" name="Group 5015" hidden="1"/>
        <xdr:cNvGrpSpPr>
          <a:grpSpLocks/>
        </xdr:cNvGrpSpPr>
      </xdr:nvGrpSpPr>
      <xdr:grpSpPr>
        <a:xfrm>
          <a:off x="1304925" y="12868275"/>
          <a:ext cx="157162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352425</xdr:colOff>
      <xdr:row>63</xdr:row>
      <xdr:rowOff>0</xdr:rowOff>
    </xdr:to>
    <xdr:grpSp>
      <xdr:nvGrpSpPr>
        <xdr:cNvPr id="165" name="Group 5016" hidden="1"/>
        <xdr:cNvGrpSpPr>
          <a:grpSpLocks/>
        </xdr:cNvGrpSpPr>
      </xdr:nvGrpSpPr>
      <xdr:grpSpPr>
        <a:xfrm>
          <a:off x="1304925" y="13030200"/>
          <a:ext cx="157162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352425</xdr:colOff>
      <xdr:row>64</xdr:row>
      <xdr:rowOff>0</xdr:rowOff>
    </xdr:to>
    <xdr:grpSp>
      <xdr:nvGrpSpPr>
        <xdr:cNvPr id="169" name="Group 5017" hidden="1"/>
        <xdr:cNvGrpSpPr>
          <a:grpSpLocks/>
        </xdr:cNvGrpSpPr>
      </xdr:nvGrpSpPr>
      <xdr:grpSpPr>
        <a:xfrm>
          <a:off x="1304925" y="13220700"/>
          <a:ext cx="157162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352425</xdr:colOff>
      <xdr:row>65</xdr:row>
      <xdr:rowOff>0</xdr:rowOff>
    </xdr:to>
    <xdr:grpSp>
      <xdr:nvGrpSpPr>
        <xdr:cNvPr id="173" name="Group 5018" hidden="1"/>
        <xdr:cNvGrpSpPr>
          <a:grpSpLocks/>
        </xdr:cNvGrpSpPr>
      </xdr:nvGrpSpPr>
      <xdr:grpSpPr>
        <a:xfrm>
          <a:off x="1304925" y="13411200"/>
          <a:ext cx="157162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352425</xdr:colOff>
      <xdr:row>66</xdr:row>
      <xdr:rowOff>0</xdr:rowOff>
    </xdr:to>
    <xdr:grpSp>
      <xdr:nvGrpSpPr>
        <xdr:cNvPr id="177" name="Group 5019" hidden="1"/>
        <xdr:cNvGrpSpPr>
          <a:grpSpLocks/>
        </xdr:cNvGrpSpPr>
      </xdr:nvGrpSpPr>
      <xdr:grpSpPr>
        <a:xfrm>
          <a:off x="1304925" y="13601700"/>
          <a:ext cx="157162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352425</xdr:colOff>
      <xdr:row>67</xdr:row>
      <xdr:rowOff>0</xdr:rowOff>
    </xdr:to>
    <xdr:grpSp>
      <xdr:nvGrpSpPr>
        <xdr:cNvPr id="181" name="Group 5020" hidden="1"/>
        <xdr:cNvGrpSpPr>
          <a:grpSpLocks/>
        </xdr:cNvGrpSpPr>
      </xdr:nvGrpSpPr>
      <xdr:grpSpPr>
        <a:xfrm>
          <a:off x="1304925" y="13792200"/>
          <a:ext cx="157162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352425</xdr:colOff>
      <xdr:row>68</xdr:row>
      <xdr:rowOff>0</xdr:rowOff>
    </xdr:to>
    <xdr:grpSp>
      <xdr:nvGrpSpPr>
        <xdr:cNvPr id="185" name="Group 5021" hidden="1"/>
        <xdr:cNvGrpSpPr>
          <a:grpSpLocks/>
        </xdr:cNvGrpSpPr>
      </xdr:nvGrpSpPr>
      <xdr:grpSpPr>
        <a:xfrm>
          <a:off x="1304925" y="13982700"/>
          <a:ext cx="157162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352425</xdr:colOff>
      <xdr:row>69</xdr:row>
      <xdr:rowOff>0</xdr:rowOff>
    </xdr:to>
    <xdr:grpSp>
      <xdr:nvGrpSpPr>
        <xdr:cNvPr id="189" name="Group 5022" hidden="1"/>
        <xdr:cNvGrpSpPr>
          <a:grpSpLocks/>
        </xdr:cNvGrpSpPr>
      </xdr:nvGrpSpPr>
      <xdr:grpSpPr>
        <a:xfrm>
          <a:off x="1304925" y="14173200"/>
          <a:ext cx="157162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352425</xdr:colOff>
      <xdr:row>70</xdr:row>
      <xdr:rowOff>0</xdr:rowOff>
    </xdr:to>
    <xdr:grpSp>
      <xdr:nvGrpSpPr>
        <xdr:cNvPr id="193" name="Group 5023" hidden="1"/>
        <xdr:cNvGrpSpPr>
          <a:grpSpLocks/>
        </xdr:cNvGrpSpPr>
      </xdr:nvGrpSpPr>
      <xdr:grpSpPr>
        <a:xfrm>
          <a:off x="1304925" y="14363700"/>
          <a:ext cx="157162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352425</xdr:colOff>
      <xdr:row>71</xdr:row>
      <xdr:rowOff>0</xdr:rowOff>
    </xdr:to>
    <xdr:grpSp>
      <xdr:nvGrpSpPr>
        <xdr:cNvPr id="197" name="Group 5024" hidden="1"/>
        <xdr:cNvGrpSpPr>
          <a:grpSpLocks/>
        </xdr:cNvGrpSpPr>
      </xdr:nvGrpSpPr>
      <xdr:grpSpPr>
        <a:xfrm>
          <a:off x="1304925" y="14554200"/>
          <a:ext cx="157162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352425</xdr:colOff>
      <xdr:row>72</xdr:row>
      <xdr:rowOff>0</xdr:rowOff>
    </xdr:to>
    <xdr:grpSp>
      <xdr:nvGrpSpPr>
        <xdr:cNvPr id="201" name="Group 5025" hidden="1"/>
        <xdr:cNvGrpSpPr>
          <a:grpSpLocks/>
        </xdr:cNvGrpSpPr>
      </xdr:nvGrpSpPr>
      <xdr:grpSpPr>
        <a:xfrm>
          <a:off x="1304925" y="14744700"/>
          <a:ext cx="157162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352425</xdr:colOff>
      <xdr:row>73</xdr:row>
      <xdr:rowOff>0</xdr:rowOff>
    </xdr:to>
    <xdr:grpSp>
      <xdr:nvGrpSpPr>
        <xdr:cNvPr id="205" name="Group 5026" hidden="1"/>
        <xdr:cNvGrpSpPr>
          <a:grpSpLocks/>
        </xdr:cNvGrpSpPr>
      </xdr:nvGrpSpPr>
      <xdr:grpSpPr>
        <a:xfrm>
          <a:off x="1304925" y="14935200"/>
          <a:ext cx="157162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352425</xdr:colOff>
      <xdr:row>74</xdr:row>
      <xdr:rowOff>0</xdr:rowOff>
    </xdr:to>
    <xdr:grpSp>
      <xdr:nvGrpSpPr>
        <xdr:cNvPr id="209" name="Group 5027" hidden="1"/>
        <xdr:cNvGrpSpPr>
          <a:grpSpLocks/>
        </xdr:cNvGrpSpPr>
      </xdr:nvGrpSpPr>
      <xdr:grpSpPr>
        <a:xfrm>
          <a:off x="1304925" y="15125700"/>
          <a:ext cx="157162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352425</xdr:colOff>
      <xdr:row>75</xdr:row>
      <xdr:rowOff>0</xdr:rowOff>
    </xdr:to>
    <xdr:grpSp>
      <xdr:nvGrpSpPr>
        <xdr:cNvPr id="213" name="Group 5028" hidden="1"/>
        <xdr:cNvGrpSpPr>
          <a:grpSpLocks/>
        </xdr:cNvGrpSpPr>
      </xdr:nvGrpSpPr>
      <xdr:grpSpPr>
        <a:xfrm>
          <a:off x="1304925" y="15316200"/>
          <a:ext cx="157162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352425</xdr:colOff>
      <xdr:row>76</xdr:row>
      <xdr:rowOff>0</xdr:rowOff>
    </xdr:to>
    <xdr:grpSp>
      <xdr:nvGrpSpPr>
        <xdr:cNvPr id="217" name="Group 5029" hidden="1"/>
        <xdr:cNvGrpSpPr>
          <a:grpSpLocks/>
        </xdr:cNvGrpSpPr>
      </xdr:nvGrpSpPr>
      <xdr:grpSpPr>
        <a:xfrm>
          <a:off x="1304925" y="15506700"/>
          <a:ext cx="157162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352425</xdr:colOff>
      <xdr:row>77</xdr:row>
      <xdr:rowOff>0</xdr:rowOff>
    </xdr:to>
    <xdr:grpSp>
      <xdr:nvGrpSpPr>
        <xdr:cNvPr id="221" name="Group 5030" hidden="1"/>
        <xdr:cNvGrpSpPr>
          <a:grpSpLocks/>
        </xdr:cNvGrpSpPr>
      </xdr:nvGrpSpPr>
      <xdr:grpSpPr>
        <a:xfrm>
          <a:off x="1304925" y="15697200"/>
          <a:ext cx="157162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352425</xdr:colOff>
      <xdr:row>78</xdr:row>
      <xdr:rowOff>0</xdr:rowOff>
    </xdr:to>
    <xdr:grpSp>
      <xdr:nvGrpSpPr>
        <xdr:cNvPr id="225" name="Group 5031" hidden="1"/>
        <xdr:cNvGrpSpPr>
          <a:grpSpLocks/>
        </xdr:cNvGrpSpPr>
      </xdr:nvGrpSpPr>
      <xdr:grpSpPr>
        <a:xfrm>
          <a:off x="1304925" y="15887700"/>
          <a:ext cx="157162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352425</xdr:colOff>
      <xdr:row>79</xdr:row>
      <xdr:rowOff>0</xdr:rowOff>
    </xdr:to>
    <xdr:grpSp>
      <xdr:nvGrpSpPr>
        <xdr:cNvPr id="229" name="Group 5032" hidden="1"/>
        <xdr:cNvGrpSpPr>
          <a:grpSpLocks/>
        </xdr:cNvGrpSpPr>
      </xdr:nvGrpSpPr>
      <xdr:grpSpPr>
        <a:xfrm>
          <a:off x="1304925" y="16078200"/>
          <a:ext cx="157162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352425</xdr:colOff>
      <xdr:row>80</xdr:row>
      <xdr:rowOff>0</xdr:rowOff>
    </xdr:to>
    <xdr:grpSp>
      <xdr:nvGrpSpPr>
        <xdr:cNvPr id="233" name="Group 5033" hidden="1"/>
        <xdr:cNvGrpSpPr>
          <a:grpSpLocks/>
        </xdr:cNvGrpSpPr>
      </xdr:nvGrpSpPr>
      <xdr:grpSpPr>
        <a:xfrm>
          <a:off x="1304925" y="16268700"/>
          <a:ext cx="157162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352425</xdr:colOff>
      <xdr:row>81</xdr:row>
      <xdr:rowOff>0</xdr:rowOff>
    </xdr:to>
    <xdr:grpSp>
      <xdr:nvGrpSpPr>
        <xdr:cNvPr id="237" name="Group 5034" hidden="1"/>
        <xdr:cNvGrpSpPr>
          <a:grpSpLocks/>
        </xdr:cNvGrpSpPr>
      </xdr:nvGrpSpPr>
      <xdr:grpSpPr>
        <a:xfrm>
          <a:off x="1304925" y="16459200"/>
          <a:ext cx="157162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352425</xdr:colOff>
      <xdr:row>82</xdr:row>
      <xdr:rowOff>0</xdr:rowOff>
    </xdr:to>
    <xdr:grpSp>
      <xdr:nvGrpSpPr>
        <xdr:cNvPr id="241" name="Group 5035" hidden="1"/>
        <xdr:cNvGrpSpPr>
          <a:grpSpLocks/>
        </xdr:cNvGrpSpPr>
      </xdr:nvGrpSpPr>
      <xdr:grpSpPr>
        <a:xfrm>
          <a:off x="1304925" y="16649700"/>
          <a:ext cx="157162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352425</xdr:colOff>
      <xdr:row>83</xdr:row>
      <xdr:rowOff>0</xdr:rowOff>
    </xdr:to>
    <xdr:grpSp>
      <xdr:nvGrpSpPr>
        <xdr:cNvPr id="245" name="Group 5036" hidden="1"/>
        <xdr:cNvGrpSpPr>
          <a:grpSpLocks/>
        </xdr:cNvGrpSpPr>
      </xdr:nvGrpSpPr>
      <xdr:grpSpPr>
        <a:xfrm>
          <a:off x="1304925" y="16840200"/>
          <a:ext cx="157162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352425</xdr:colOff>
      <xdr:row>84</xdr:row>
      <xdr:rowOff>0</xdr:rowOff>
    </xdr:to>
    <xdr:grpSp>
      <xdr:nvGrpSpPr>
        <xdr:cNvPr id="249" name="Group 5037" hidden="1"/>
        <xdr:cNvGrpSpPr>
          <a:grpSpLocks/>
        </xdr:cNvGrpSpPr>
      </xdr:nvGrpSpPr>
      <xdr:grpSpPr>
        <a:xfrm>
          <a:off x="1304925" y="17030700"/>
          <a:ext cx="157162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352425</xdr:colOff>
      <xdr:row>85</xdr:row>
      <xdr:rowOff>0</xdr:rowOff>
    </xdr:to>
    <xdr:grpSp>
      <xdr:nvGrpSpPr>
        <xdr:cNvPr id="253" name="Group 5038" hidden="1"/>
        <xdr:cNvGrpSpPr>
          <a:grpSpLocks/>
        </xdr:cNvGrpSpPr>
      </xdr:nvGrpSpPr>
      <xdr:grpSpPr>
        <a:xfrm>
          <a:off x="1304925" y="17221200"/>
          <a:ext cx="157162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352425</xdr:colOff>
      <xdr:row>86</xdr:row>
      <xdr:rowOff>0</xdr:rowOff>
    </xdr:to>
    <xdr:grpSp>
      <xdr:nvGrpSpPr>
        <xdr:cNvPr id="257" name="Group 5039" hidden="1"/>
        <xdr:cNvGrpSpPr>
          <a:grpSpLocks/>
        </xdr:cNvGrpSpPr>
      </xdr:nvGrpSpPr>
      <xdr:grpSpPr>
        <a:xfrm>
          <a:off x="1304925" y="17411700"/>
          <a:ext cx="157162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352425</xdr:colOff>
      <xdr:row>87</xdr:row>
      <xdr:rowOff>0</xdr:rowOff>
    </xdr:to>
    <xdr:grpSp>
      <xdr:nvGrpSpPr>
        <xdr:cNvPr id="261" name="Group 5095" hidden="1"/>
        <xdr:cNvGrpSpPr>
          <a:grpSpLocks/>
        </xdr:cNvGrpSpPr>
      </xdr:nvGrpSpPr>
      <xdr:grpSpPr>
        <a:xfrm>
          <a:off x="1304925" y="17602200"/>
          <a:ext cx="157162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352425</xdr:colOff>
      <xdr:row>88</xdr:row>
      <xdr:rowOff>0</xdr:rowOff>
    </xdr:to>
    <xdr:grpSp>
      <xdr:nvGrpSpPr>
        <xdr:cNvPr id="265" name="Group 5041" hidden="1"/>
        <xdr:cNvGrpSpPr>
          <a:grpSpLocks/>
        </xdr:cNvGrpSpPr>
      </xdr:nvGrpSpPr>
      <xdr:grpSpPr>
        <a:xfrm>
          <a:off x="1304925" y="17792700"/>
          <a:ext cx="157162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352425</xdr:colOff>
      <xdr:row>89</xdr:row>
      <xdr:rowOff>0</xdr:rowOff>
    </xdr:to>
    <xdr:grpSp>
      <xdr:nvGrpSpPr>
        <xdr:cNvPr id="269" name="Group 5042" hidden="1"/>
        <xdr:cNvGrpSpPr>
          <a:grpSpLocks/>
        </xdr:cNvGrpSpPr>
      </xdr:nvGrpSpPr>
      <xdr:grpSpPr>
        <a:xfrm>
          <a:off x="1304925" y="17983200"/>
          <a:ext cx="157162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352425</xdr:colOff>
      <xdr:row>90</xdr:row>
      <xdr:rowOff>0</xdr:rowOff>
    </xdr:to>
    <xdr:grpSp>
      <xdr:nvGrpSpPr>
        <xdr:cNvPr id="273" name="Group 5043" hidden="1"/>
        <xdr:cNvGrpSpPr>
          <a:grpSpLocks/>
        </xdr:cNvGrpSpPr>
      </xdr:nvGrpSpPr>
      <xdr:grpSpPr>
        <a:xfrm>
          <a:off x="1304925" y="18173700"/>
          <a:ext cx="157162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352425</xdr:colOff>
      <xdr:row>91</xdr:row>
      <xdr:rowOff>0</xdr:rowOff>
    </xdr:to>
    <xdr:grpSp>
      <xdr:nvGrpSpPr>
        <xdr:cNvPr id="277" name="Group 5044" hidden="1"/>
        <xdr:cNvGrpSpPr>
          <a:grpSpLocks/>
        </xdr:cNvGrpSpPr>
      </xdr:nvGrpSpPr>
      <xdr:grpSpPr>
        <a:xfrm>
          <a:off x="1304925" y="18364200"/>
          <a:ext cx="157162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352425</xdr:colOff>
      <xdr:row>92</xdr:row>
      <xdr:rowOff>0</xdr:rowOff>
    </xdr:to>
    <xdr:grpSp>
      <xdr:nvGrpSpPr>
        <xdr:cNvPr id="281" name="Group 5045" hidden="1"/>
        <xdr:cNvGrpSpPr>
          <a:grpSpLocks/>
        </xdr:cNvGrpSpPr>
      </xdr:nvGrpSpPr>
      <xdr:grpSpPr>
        <a:xfrm>
          <a:off x="1304925" y="18554700"/>
          <a:ext cx="157162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352425</xdr:colOff>
      <xdr:row>93</xdr:row>
      <xdr:rowOff>0</xdr:rowOff>
    </xdr:to>
    <xdr:grpSp>
      <xdr:nvGrpSpPr>
        <xdr:cNvPr id="285" name="Group 5046" hidden="1"/>
        <xdr:cNvGrpSpPr>
          <a:grpSpLocks/>
        </xdr:cNvGrpSpPr>
      </xdr:nvGrpSpPr>
      <xdr:grpSpPr>
        <a:xfrm>
          <a:off x="1304925" y="18745200"/>
          <a:ext cx="157162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352425</xdr:colOff>
      <xdr:row>94</xdr:row>
      <xdr:rowOff>0</xdr:rowOff>
    </xdr:to>
    <xdr:grpSp>
      <xdr:nvGrpSpPr>
        <xdr:cNvPr id="289" name="Group 5047" hidden="1"/>
        <xdr:cNvGrpSpPr>
          <a:grpSpLocks/>
        </xdr:cNvGrpSpPr>
      </xdr:nvGrpSpPr>
      <xdr:grpSpPr>
        <a:xfrm>
          <a:off x="1304925" y="18935700"/>
          <a:ext cx="157162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352425</xdr:colOff>
      <xdr:row>95</xdr:row>
      <xdr:rowOff>0</xdr:rowOff>
    </xdr:to>
    <xdr:grpSp>
      <xdr:nvGrpSpPr>
        <xdr:cNvPr id="293" name="Group 5048" hidden="1"/>
        <xdr:cNvGrpSpPr>
          <a:grpSpLocks/>
        </xdr:cNvGrpSpPr>
      </xdr:nvGrpSpPr>
      <xdr:grpSpPr>
        <a:xfrm>
          <a:off x="1304925" y="19126200"/>
          <a:ext cx="157162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352425</xdr:colOff>
      <xdr:row>96</xdr:row>
      <xdr:rowOff>0</xdr:rowOff>
    </xdr:to>
    <xdr:grpSp>
      <xdr:nvGrpSpPr>
        <xdr:cNvPr id="297" name="Group 5049" hidden="1"/>
        <xdr:cNvGrpSpPr>
          <a:grpSpLocks/>
        </xdr:cNvGrpSpPr>
      </xdr:nvGrpSpPr>
      <xdr:grpSpPr>
        <a:xfrm>
          <a:off x="1304925" y="19316700"/>
          <a:ext cx="157162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352425</xdr:colOff>
      <xdr:row>97</xdr:row>
      <xdr:rowOff>0</xdr:rowOff>
    </xdr:to>
    <xdr:grpSp>
      <xdr:nvGrpSpPr>
        <xdr:cNvPr id="301" name="Group 5050" hidden="1"/>
        <xdr:cNvGrpSpPr>
          <a:grpSpLocks/>
        </xdr:cNvGrpSpPr>
      </xdr:nvGrpSpPr>
      <xdr:grpSpPr>
        <a:xfrm>
          <a:off x="1304925" y="19507200"/>
          <a:ext cx="157162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352425</xdr:colOff>
      <xdr:row>98</xdr:row>
      <xdr:rowOff>0</xdr:rowOff>
    </xdr:to>
    <xdr:grpSp>
      <xdr:nvGrpSpPr>
        <xdr:cNvPr id="305" name="Group 5051" hidden="1"/>
        <xdr:cNvGrpSpPr>
          <a:grpSpLocks/>
        </xdr:cNvGrpSpPr>
      </xdr:nvGrpSpPr>
      <xdr:grpSpPr>
        <a:xfrm>
          <a:off x="1304925" y="19697700"/>
          <a:ext cx="157162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352425</xdr:colOff>
      <xdr:row>99</xdr:row>
      <xdr:rowOff>0</xdr:rowOff>
    </xdr:to>
    <xdr:grpSp>
      <xdr:nvGrpSpPr>
        <xdr:cNvPr id="309" name="Group 5052" hidden="1"/>
        <xdr:cNvGrpSpPr>
          <a:grpSpLocks/>
        </xdr:cNvGrpSpPr>
      </xdr:nvGrpSpPr>
      <xdr:grpSpPr>
        <a:xfrm>
          <a:off x="1304925" y="19888200"/>
          <a:ext cx="157162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352425</xdr:colOff>
      <xdr:row>100</xdr:row>
      <xdr:rowOff>0</xdr:rowOff>
    </xdr:to>
    <xdr:grpSp>
      <xdr:nvGrpSpPr>
        <xdr:cNvPr id="313" name="Group 5053" hidden="1"/>
        <xdr:cNvGrpSpPr>
          <a:grpSpLocks/>
        </xdr:cNvGrpSpPr>
      </xdr:nvGrpSpPr>
      <xdr:grpSpPr>
        <a:xfrm>
          <a:off x="1304925" y="20078700"/>
          <a:ext cx="157162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352425</xdr:colOff>
      <xdr:row>101</xdr:row>
      <xdr:rowOff>0</xdr:rowOff>
    </xdr:to>
    <xdr:grpSp>
      <xdr:nvGrpSpPr>
        <xdr:cNvPr id="317" name="Group 5054" hidden="1"/>
        <xdr:cNvGrpSpPr>
          <a:grpSpLocks/>
        </xdr:cNvGrpSpPr>
      </xdr:nvGrpSpPr>
      <xdr:grpSpPr>
        <a:xfrm>
          <a:off x="1304925" y="20269200"/>
          <a:ext cx="157162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352425</xdr:colOff>
      <xdr:row>103</xdr:row>
      <xdr:rowOff>0</xdr:rowOff>
    </xdr:to>
    <xdr:grpSp>
      <xdr:nvGrpSpPr>
        <xdr:cNvPr id="321" name="Group 5055" hidden="1"/>
        <xdr:cNvGrpSpPr>
          <a:grpSpLocks/>
        </xdr:cNvGrpSpPr>
      </xdr:nvGrpSpPr>
      <xdr:grpSpPr>
        <a:xfrm>
          <a:off x="1304925" y="20497800"/>
          <a:ext cx="157162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5" name="Group 505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9" name="Group 505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3" name="Group 505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7" name="Group 506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1" name="Group 506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5" name="Group 506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9" name="Group 506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3" name="Group 506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7" name="Group 506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1" name="Group 506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5" name="Group 506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9" name="Group 506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3" name="Group 506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7" name="Group 507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1" name="Group 507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5" name="Group 507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9" name="Group 507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3" name="Group 507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7" name="Group 507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1" name="Group 507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5" name="Group 507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9" name="Group 507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3" name="Group 507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7" name="Group 508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1" name="Group 508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5" name="Group 508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9" name="Group 508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3" name="Group 508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7" name="Group 508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1" name="Group 508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5" name="Group 508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9" name="Group 508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3" name="Group 508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7" name="Group 509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1" name="Group 509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5" name="Group 509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81150"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352425</xdr:colOff>
      <xdr:row>36</xdr:row>
      <xdr:rowOff>0</xdr:rowOff>
    </xdr:to>
    <xdr:grpSp>
      <xdr:nvGrpSpPr>
        <xdr:cNvPr id="473" name="Group 4989" hidden="1"/>
        <xdr:cNvGrpSpPr>
          <a:grpSpLocks/>
        </xdr:cNvGrpSpPr>
      </xdr:nvGrpSpPr>
      <xdr:grpSpPr>
        <a:xfrm>
          <a:off x="1304925" y="7886700"/>
          <a:ext cx="157162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352425</xdr:colOff>
      <xdr:row>37</xdr:row>
      <xdr:rowOff>0</xdr:rowOff>
    </xdr:to>
    <xdr:grpSp>
      <xdr:nvGrpSpPr>
        <xdr:cNvPr id="477" name="Group 4990" hidden="1"/>
        <xdr:cNvGrpSpPr>
          <a:grpSpLocks/>
        </xdr:cNvGrpSpPr>
      </xdr:nvGrpSpPr>
      <xdr:grpSpPr>
        <a:xfrm>
          <a:off x="1304925" y="8077200"/>
          <a:ext cx="157162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81150"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81150"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81150"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81150"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81150"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81150"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81150"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81150"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81150"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81150"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81150"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81150"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81150"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81150"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81150"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81150"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81150"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81150"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81150"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81150"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81150"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81150"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81150"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81150"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81150"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81150"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81150"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589" name="Group 4993"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593" name="Group 4994"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597" name="Group 4995"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601" name="Group 4996"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605" name="Group 4997"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609" name="Group 4998"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613" name="Group 4999"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617" name="Group 5000"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81150"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81150"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81150"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81150"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81150"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81150"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81150"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81150"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p.oakland.edu/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p.oakland.edu/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p.oakland.edu/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p.oakland.edu/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aoprals.state.gov/web920/per_diem.asp"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aoprals.state.gov/web920/per_diem.asp" TargetMode="External" /><Relationship Id="rId5" Type="http://schemas.openxmlformats.org/officeDocument/2006/relationships/hyperlink" Target="https://aoprals.state.gov/web920/per_diem.asp" TargetMode="External" /><Relationship Id="rId6" Type="http://schemas.openxmlformats.org/officeDocument/2006/relationships/hyperlink" Target="mailto:payables@oakland.edu?subject=Problem%20w/TES" TargetMode="External" /><Relationship Id="rId7" Type="http://schemas.openxmlformats.org/officeDocument/2006/relationships/hyperlink" Target="https://www.irs.gov/newsroom/irs-issues-standard-mileage-rates-for-2021" TargetMode="External" /><Relationship Id="rId8" Type="http://schemas.openxmlformats.org/officeDocument/2006/relationships/hyperlink" Target="https://wwwp.oakland.edu/policies/travel/1200/" TargetMode="External" /><Relationship Id="rId9" Type="http://schemas.openxmlformats.org/officeDocument/2006/relationships/hyperlink" Target="http://www.oakland.edu/apdirectory/" TargetMode="External" /><Relationship Id="rId10" Type="http://schemas.openxmlformats.org/officeDocument/2006/relationships/hyperlink" Target="https://wwwp.oakland.edu/ap/" TargetMode="External" /><Relationship Id="rId11" Type="http://schemas.openxmlformats.org/officeDocument/2006/relationships/hyperlink" Target="https://aoprals.state.gov/content.asp?content_id=114&amp;menu_id=75" TargetMode="External" /><Relationship Id="rId12" Type="http://schemas.openxmlformats.org/officeDocument/2006/relationships/hyperlink" Target="https://aoprals.state.gov/content.asp?content_id=114&amp;menu_id=75" TargetMode="External" /><Relationship Id="rId1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07"/>
  <sheetViews>
    <sheetView workbookViewId="0" topLeftCell="C1">
      <selection activeCell="C29" sqref="C29:D29"/>
    </sheetView>
  </sheetViews>
  <sheetFormatPr defaultColWidth="11.00390625" defaultRowHeight="14.25"/>
  <cols>
    <col min="1" max="1" width="3.625" style="283" hidden="1" customWidth="1"/>
    <col min="2" max="2" width="8.00390625" style="283" hidden="1" customWidth="1"/>
    <col min="3" max="3" width="83.25390625" style="283" customWidth="1"/>
    <col min="4" max="4" width="29.125" style="283" customWidth="1"/>
    <col min="5" max="16384" width="11.00390625" style="283" customWidth="1"/>
  </cols>
  <sheetData>
    <row r="1" spans="1:17" s="269" customFormat="1" ht="15.75">
      <c r="A1" s="343" t="s">
        <v>13</v>
      </c>
      <c r="B1" s="343"/>
      <c r="C1" s="343"/>
      <c r="D1" s="343"/>
      <c r="E1" s="268"/>
      <c r="F1" s="268"/>
      <c r="G1" s="268"/>
      <c r="H1" s="268"/>
      <c r="I1" s="268"/>
      <c r="J1" s="268"/>
      <c r="K1" s="268"/>
      <c r="L1" s="268"/>
      <c r="M1" s="268"/>
      <c r="N1" s="268"/>
      <c r="O1" s="268"/>
      <c r="P1" s="268"/>
      <c r="Q1" s="268"/>
    </row>
    <row r="2" spans="1:17" s="269" customFormat="1" ht="15.75">
      <c r="A2" s="343" t="s">
        <v>128</v>
      </c>
      <c r="B2" s="343"/>
      <c r="C2" s="343"/>
      <c r="D2" s="343"/>
      <c r="E2" s="268"/>
      <c r="F2" s="268"/>
      <c r="G2" s="268"/>
      <c r="H2" s="268"/>
      <c r="I2" s="268"/>
      <c r="J2" s="268"/>
      <c r="K2" s="268"/>
      <c r="L2" s="268"/>
      <c r="M2" s="268"/>
      <c r="N2" s="268"/>
      <c r="O2" s="268"/>
      <c r="P2" s="268"/>
      <c r="Q2" s="268"/>
    </row>
    <row r="3" spans="1:17" s="269" customFormat="1" ht="15.75">
      <c r="A3" s="267"/>
      <c r="B3" s="343" t="s">
        <v>141</v>
      </c>
      <c r="C3" s="343"/>
      <c r="D3" s="343"/>
      <c r="E3" s="268"/>
      <c r="F3" s="268"/>
      <c r="G3" s="268"/>
      <c r="H3" s="268"/>
      <c r="I3" s="268"/>
      <c r="J3" s="268"/>
      <c r="K3" s="268"/>
      <c r="L3" s="268"/>
      <c r="M3" s="268"/>
      <c r="N3" s="268"/>
      <c r="O3" s="268"/>
      <c r="P3" s="268"/>
      <c r="Q3" s="268"/>
    </row>
    <row r="4" spans="1:17" s="269" customFormat="1" ht="7.5" customHeight="1">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26" t="s">
        <v>169</v>
      </c>
      <c r="D6" s="326"/>
      <c r="E6" s="272"/>
      <c r="F6" s="272"/>
      <c r="G6" s="272"/>
      <c r="H6" s="272"/>
      <c r="I6" s="272"/>
      <c r="J6" s="272"/>
      <c r="K6" s="272"/>
      <c r="L6" s="272"/>
      <c r="M6" s="272"/>
      <c r="N6" s="272"/>
    </row>
    <row r="7" spans="3:14" s="270" customFormat="1" ht="8.25" customHeight="1">
      <c r="C7" s="271"/>
      <c r="D7" s="271"/>
      <c r="E7" s="272"/>
      <c r="F7" s="272"/>
      <c r="G7" s="272"/>
      <c r="H7" s="272"/>
      <c r="I7" s="272"/>
      <c r="J7" s="272"/>
      <c r="K7" s="272"/>
      <c r="L7" s="272"/>
      <c r="M7" s="272"/>
      <c r="N7" s="272"/>
    </row>
    <row r="8" spans="3:4" ht="62.25" customHeight="1">
      <c r="C8" s="330" t="s">
        <v>212</v>
      </c>
      <c r="D8" s="331"/>
    </row>
    <row r="9" spans="3:14" s="270" customFormat="1" ht="6.75" customHeight="1">
      <c r="C9" s="274"/>
      <c r="D9" s="274"/>
      <c r="E9" s="272"/>
      <c r="F9" s="272"/>
      <c r="G9" s="272"/>
      <c r="H9" s="272"/>
      <c r="I9" s="272"/>
      <c r="J9" s="272"/>
      <c r="K9" s="272"/>
      <c r="L9" s="272"/>
      <c r="M9" s="272"/>
      <c r="N9" s="272"/>
    </row>
    <row r="10" spans="3:14" s="270" customFormat="1" ht="15">
      <c r="C10" s="273" t="s">
        <v>162</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5.75" customHeight="1">
      <c r="C12" s="275" t="s">
        <v>120</v>
      </c>
      <c r="D12" s="272"/>
      <c r="E12" s="272"/>
      <c r="F12" s="272"/>
      <c r="G12" s="272"/>
      <c r="H12" s="272"/>
      <c r="I12" s="272"/>
      <c r="J12" s="272"/>
      <c r="K12" s="272"/>
      <c r="L12" s="272"/>
      <c r="M12" s="272"/>
      <c r="N12" s="272"/>
    </row>
    <row r="13" spans="3:14" s="278" customFormat="1" ht="15.75" customHeight="1">
      <c r="C13" s="318" t="s">
        <v>134</v>
      </c>
      <c r="D13" s="331"/>
      <c r="E13" s="277"/>
      <c r="F13" s="277"/>
      <c r="G13" s="277"/>
      <c r="H13" s="277"/>
      <c r="I13" s="277"/>
      <c r="J13" s="277"/>
      <c r="K13" s="277"/>
      <c r="L13" s="277"/>
      <c r="M13" s="277"/>
      <c r="N13" s="277"/>
    </row>
    <row r="14" spans="3:14" s="270" customFormat="1" ht="15.75" customHeight="1">
      <c r="C14" s="275" t="s">
        <v>130</v>
      </c>
      <c r="D14" s="272"/>
      <c r="E14" s="272"/>
      <c r="F14" s="272"/>
      <c r="G14" s="272"/>
      <c r="H14" s="272"/>
      <c r="I14" s="272"/>
      <c r="J14" s="272"/>
      <c r="K14" s="272"/>
      <c r="L14" s="272"/>
      <c r="M14" s="272"/>
      <c r="N14" s="272"/>
    </row>
    <row r="15" spans="3:14" s="270" customFormat="1" ht="15.75" customHeight="1">
      <c r="C15" s="318" t="s">
        <v>131</v>
      </c>
      <c r="D15" s="338"/>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123</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6.5" customHeight="1">
      <c r="B19" s="276" t="s">
        <v>115</v>
      </c>
      <c r="C19" s="275" t="s">
        <v>116</v>
      </c>
      <c r="D19" s="277"/>
      <c r="E19" s="277"/>
      <c r="F19" s="277"/>
      <c r="G19" s="277"/>
      <c r="H19" s="277"/>
      <c r="I19" s="277"/>
      <c r="J19" s="277"/>
      <c r="K19" s="277"/>
      <c r="L19" s="277"/>
      <c r="M19" s="277"/>
      <c r="N19" s="277"/>
    </row>
    <row r="20" spans="3:14" s="278" customFormat="1" ht="16.5" customHeight="1">
      <c r="C20" s="318" t="s">
        <v>201</v>
      </c>
      <c r="D20" s="344"/>
      <c r="E20" s="277"/>
      <c r="F20" s="277"/>
      <c r="G20" s="277"/>
      <c r="H20" s="277"/>
      <c r="I20" s="277"/>
      <c r="J20" s="277"/>
      <c r="K20" s="277"/>
      <c r="L20" s="277"/>
      <c r="M20" s="277"/>
      <c r="N20" s="277"/>
    </row>
    <row r="21" spans="3:14" s="278" customFormat="1" ht="16.5" customHeight="1">
      <c r="C21" s="275" t="s">
        <v>117</v>
      </c>
      <c r="D21" s="277"/>
      <c r="E21" s="277"/>
      <c r="F21" s="277"/>
      <c r="G21" s="277"/>
      <c r="H21" s="277"/>
      <c r="I21" s="277"/>
      <c r="J21" s="277"/>
      <c r="K21" s="277"/>
      <c r="L21" s="277"/>
      <c r="M21" s="277"/>
      <c r="N21" s="277"/>
    </row>
    <row r="22" spans="3:14" s="278" customFormat="1" ht="16.5" customHeight="1">
      <c r="C22" s="318" t="s">
        <v>138</v>
      </c>
      <c r="D22" s="318"/>
      <c r="E22" s="277"/>
      <c r="F22" s="277"/>
      <c r="G22" s="277"/>
      <c r="H22" s="277"/>
      <c r="I22" s="277"/>
      <c r="J22" s="277"/>
      <c r="K22" s="277"/>
      <c r="L22" s="277"/>
      <c r="M22" s="277"/>
      <c r="N22" s="277"/>
    </row>
    <row r="23" spans="3:14" s="278" customFormat="1" ht="16.5" customHeight="1">
      <c r="C23" s="339" t="s">
        <v>121</v>
      </c>
      <c r="D23" s="340"/>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161</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41" t="s">
        <v>148</v>
      </c>
      <c r="D27" s="341"/>
      <c r="E27" s="277"/>
      <c r="F27" s="277"/>
      <c r="G27" s="277"/>
      <c r="H27" s="277"/>
      <c r="I27" s="277"/>
      <c r="J27" s="277"/>
      <c r="K27" s="277"/>
      <c r="L27" s="277"/>
      <c r="M27" s="277"/>
      <c r="N27" s="277"/>
    </row>
    <row r="28" spans="3:14" s="278" customFormat="1" ht="14.25">
      <c r="C28" s="322" t="s">
        <v>145</v>
      </c>
      <c r="D28" s="342"/>
      <c r="E28" s="277"/>
      <c r="F28" s="277"/>
      <c r="G28" s="277"/>
      <c r="H28" s="277"/>
      <c r="I28" s="277"/>
      <c r="J28" s="277"/>
      <c r="K28" s="277"/>
      <c r="L28" s="277"/>
      <c r="M28" s="277"/>
      <c r="N28" s="277"/>
    </row>
    <row r="29" spans="3:14" s="278" customFormat="1" ht="14.25">
      <c r="C29" s="325" t="s">
        <v>184</v>
      </c>
      <c r="D29" s="325"/>
      <c r="E29" s="277"/>
      <c r="F29" s="277"/>
      <c r="G29" s="277"/>
      <c r="H29" s="277"/>
      <c r="I29" s="277"/>
      <c r="J29" s="277"/>
      <c r="K29" s="277"/>
      <c r="L29" s="277"/>
      <c r="M29" s="277"/>
      <c r="N29" s="277"/>
    </row>
    <row r="30" spans="3:14" s="278" customFormat="1" ht="14.25">
      <c r="C30" s="294" t="s">
        <v>135</v>
      </c>
      <c r="D30" s="295" t="s">
        <v>136</v>
      </c>
      <c r="E30" s="277"/>
      <c r="F30" s="277"/>
      <c r="G30" s="277"/>
      <c r="H30" s="277"/>
      <c r="I30" s="277"/>
      <c r="J30" s="277"/>
      <c r="K30" s="277"/>
      <c r="L30" s="277"/>
      <c r="M30" s="277"/>
      <c r="N30" s="277"/>
    </row>
    <row r="31" spans="3:14" s="278" customFormat="1" ht="15" hidden="1">
      <c r="C31" s="296">
        <v>42735</v>
      </c>
      <c r="D31" s="297">
        <v>0.54</v>
      </c>
      <c r="E31" s="277"/>
      <c r="F31" s="277"/>
      <c r="G31" s="277"/>
      <c r="H31" s="277"/>
      <c r="I31" s="277"/>
      <c r="J31" s="277"/>
      <c r="K31" s="277"/>
      <c r="L31" s="277"/>
      <c r="M31" s="277"/>
      <c r="N31" s="277"/>
    </row>
    <row r="32" spans="3:14" s="278" customFormat="1" ht="15">
      <c r="C32" s="296">
        <v>43831</v>
      </c>
      <c r="D32" s="297">
        <v>0.575</v>
      </c>
      <c r="E32" s="277"/>
      <c r="F32" s="277"/>
      <c r="G32" s="277"/>
      <c r="H32" s="277"/>
      <c r="I32" s="277"/>
      <c r="J32" s="277"/>
      <c r="K32" s="277"/>
      <c r="L32" s="277"/>
      <c r="M32" s="277"/>
      <c r="N32" s="277"/>
    </row>
    <row r="33" spans="3:14" s="278" customFormat="1" ht="15">
      <c r="C33" s="296">
        <v>44197</v>
      </c>
      <c r="D33" s="297">
        <v>0.56</v>
      </c>
      <c r="E33" s="277"/>
      <c r="F33" s="277"/>
      <c r="G33" s="277"/>
      <c r="H33" s="277"/>
      <c r="I33" s="277"/>
      <c r="J33" s="277"/>
      <c r="K33" s="277"/>
      <c r="L33" s="277"/>
      <c r="M33" s="277"/>
      <c r="N33" s="277"/>
    </row>
    <row r="34" spans="3:14" s="278" customFormat="1" ht="16.5" customHeight="1">
      <c r="C34" s="333" t="s">
        <v>146</v>
      </c>
      <c r="D34" s="333"/>
      <c r="E34" s="277"/>
      <c r="F34" s="277"/>
      <c r="G34" s="277"/>
      <c r="H34" s="277"/>
      <c r="I34" s="277"/>
      <c r="J34" s="277"/>
      <c r="K34" s="277"/>
      <c r="L34" s="277"/>
      <c r="M34" s="277"/>
      <c r="N34" s="277"/>
    </row>
    <row r="35" spans="3:14" s="278" customFormat="1" ht="16.5" customHeight="1">
      <c r="C35" s="299" t="s">
        <v>170</v>
      </c>
      <c r="D35" s="298"/>
      <c r="E35" s="277"/>
      <c r="F35" s="277"/>
      <c r="G35" s="277"/>
      <c r="H35" s="277"/>
      <c r="I35" s="277"/>
      <c r="J35" s="277"/>
      <c r="K35" s="277"/>
      <c r="L35" s="277"/>
      <c r="M35" s="277"/>
      <c r="N35" s="277"/>
    </row>
    <row r="36" spans="3:14" s="278" customFormat="1" ht="16.5" customHeight="1">
      <c r="C36" s="334" t="s">
        <v>144</v>
      </c>
      <c r="D36" s="335"/>
      <c r="E36" s="277"/>
      <c r="F36" s="277"/>
      <c r="G36" s="277"/>
      <c r="H36" s="277"/>
      <c r="I36" s="277"/>
      <c r="J36" s="277"/>
      <c r="K36" s="277"/>
      <c r="L36" s="277"/>
      <c r="M36" s="277"/>
      <c r="N36" s="277"/>
    </row>
    <row r="37" spans="3:14" s="278" customFormat="1" ht="16.5" customHeight="1">
      <c r="C37" s="334" t="s">
        <v>147</v>
      </c>
      <c r="D37" s="336"/>
      <c r="E37" s="277"/>
      <c r="F37" s="277"/>
      <c r="G37" s="277"/>
      <c r="H37" s="277"/>
      <c r="I37" s="277"/>
      <c r="J37" s="277"/>
      <c r="K37" s="277"/>
      <c r="L37" s="277"/>
      <c r="M37" s="277"/>
      <c r="N37" s="277"/>
    </row>
    <row r="38" spans="3:14" s="278" customFormat="1" ht="16.5" customHeight="1">
      <c r="C38" s="334" t="s">
        <v>143</v>
      </c>
      <c r="D38" s="334"/>
      <c r="E38" s="277"/>
      <c r="F38" s="277"/>
      <c r="G38" s="277"/>
      <c r="H38" s="277"/>
      <c r="I38" s="277"/>
      <c r="J38" s="277"/>
      <c r="K38" s="277"/>
      <c r="L38" s="277"/>
      <c r="M38" s="277"/>
      <c r="N38" s="277"/>
    </row>
    <row r="39" spans="3:14" s="278" customFormat="1" ht="16.5" customHeight="1">
      <c r="C39" s="300" t="s">
        <v>147</v>
      </c>
      <c r="D39" s="301"/>
      <c r="E39" s="277"/>
      <c r="F39" s="277"/>
      <c r="G39" s="277"/>
      <c r="H39" s="277"/>
      <c r="I39" s="277"/>
      <c r="J39" s="277"/>
      <c r="K39" s="277"/>
      <c r="L39" s="277"/>
      <c r="M39" s="277"/>
      <c r="N39" s="277"/>
    </row>
    <row r="40" spans="3:14" s="278" customFormat="1" ht="16.5" customHeight="1">
      <c r="C40" s="293" t="s">
        <v>39</v>
      </c>
      <c r="D40" s="290"/>
      <c r="E40" s="277"/>
      <c r="F40" s="277"/>
      <c r="G40" s="277"/>
      <c r="H40" s="277"/>
      <c r="I40" s="277"/>
      <c r="J40" s="277"/>
      <c r="K40" s="277"/>
      <c r="L40" s="277"/>
      <c r="M40" s="277"/>
      <c r="N40" s="277"/>
    </row>
    <row r="41" spans="3:14" s="278" customFormat="1" ht="16.5" customHeight="1">
      <c r="C41" s="322" t="s">
        <v>153</v>
      </c>
      <c r="D41" s="323"/>
      <c r="E41" s="277"/>
      <c r="F41" s="277"/>
      <c r="G41" s="277"/>
      <c r="H41" s="277"/>
      <c r="I41" s="277"/>
      <c r="J41" s="277"/>
      <c r="K41" s="277"/>
      <c r="L41" s="277"/>
      <c r="M41" s="277"/>
      <c r="N41" s="277"/>
    </row>
    <row r="42" spans="3:14" s="278" customFormat="1" ht="16.5" customHeight="1">
      <c r="C42" s="292" t="s">
        <v>154</v>
      </c>
      <c r="D42" s="302"/>
      <c r="E42" s="277"/>
      <c r="F42" s="277"/>
      <c r="G42" s="277"/>
      <c r="H42" s="277"/>
      <c r="I42" s="277"/>
      <c r="J42" s="277"/>
      <c r="K42" s="277"/>
      <c r="L42" s="277"/>
      <c r="M42" s="277"/>
      <c r="N42" s="277"/>
    </row>
    <row r="43" spans="3:14" s="278" customFormat="1" ht="16.5" customHeight="1">
      <c r="C43" s="291" t="s">
        <v>137</v>
      </c>
      <c r="D43" s="292"/>
      <c r="E43" s="277"/>
      <c r="F43" s="277"/>
      <c r="G43" s="277"/>
      <c r="H43" s="277"/>
      <c r="I43" s="277"/>
      <c r="J43" s="277"/>
      <c r="K43" s="277"/>
      <c r="L43" s="277"/>
      <c r="M43" s="277"/>
      <c r="N43" s="277"/>
    </row>
    <row r="44" spans="3:14" s="278" customFormat="1" ht="16.5" customHeight="1">
      <c r="C44" s="321" t="s">
        <v>189</v>
      </c>
      <c r="D44" s="321"/>
      <c r="E44" s="277"/>
      <c r="F44" s="277"/>
      <c r="G44" s="277"/>
      <c r="H44" s="277"/>
      <c r="I44" s="277"/>
      <c r="J44" s="277"/>
      <c r="K44" s="277"/>
      <c r="L44" s="277"/>
      <c r="M44" s="277"/>
      <c r="N44" s="277"/>
    </row>
    <row r="45" spans="3:14" s="278" customFormat="1" ht="16.5" customHeight="1">
      <c r="C45" s="321" t="s">
        <v>118</v>
      </c>
      <c r="D45" s="350"/>
      <c r="E45" s="277"/>
      <c r="F45" s="277"/>
      <c r="G45" s="277"/>
      <c r="H45" s="277"/>
      <c r="I45" s="277"/>
      <c r="J45" s="277"/>
      <c r="K45" s="277"/>
      <c r="L45" s="277"/>
      <c r="M45" s="277"/>
      <c r="N45" s="277"/>
    </row>
    <row r="46" spans="3:14" s="278" customFormat="1" ht="16.5" customHeight="1">
      <c r="C46" s="321" t="s">
        <v>171</v>
      </c>
      <c r="D46" s="321"/>
      <c r="E46" s="277"/>
      <c r="F46" s="277"/>
      <c r="G46" s="277"/>
      <c r="H46" s="277"/>
      <c r="I46" s="277"/>
      <c r="J46" s="277"/>
      <c r="K46" s="277"/>
      <c r="L46" s="277"/>
      <c r="M46" s="277"/>
      <c r="N46" s="277"/>
    </row>
    <row r="47" spans="3:14" s="278" customFormat="1" ht="16.5" customHeight="1">
      <c r="C47" s="304" t="s">
        <v>190</v>
      </c>
      <c r="D47" s="305"/>
      <c r="E47" s="277"/>
      <c r="F47" s="277"/>
      <c r="G47" s="277"/>
      <c r="H47" s="277"/>
      <c r="I47" s="277"/>
      <c r="J47" s="277"/>
      <c r="K47" s="277"/>
      <c r="L47" s="277"/>
      <c r="M47" s="277"/>
      <c r="N47" s="277"/>
    </row>
    <row r="48" spans="3:14" s="278" customFormat="1" ht="16.5" customHeight="1">
      <c r="C48" s="322" t="s">
        <v>139</v>
      </c>
      <c r="D48" s="323"/>
      <c r="E48" s="277"/>
      <c r="F48" s="277"/>
      <c r="G48" s="277"/>
      <c r="H48" s="277"/>
      <c r="I48" s="277"/>
      <c r="J48" s="277"/>
      <c r="K48" s="277"/>
      <c r="L48" s="277"/>
      <c r="M48" s="277"/>
      <c r="N48" s="277"/>
    </row>
    <row r="49" spans="3:14" s="278" customFormat="1" ht="16.5" customHeight="1">
      <c r="C49" s="292" t="s">
        <v>142</v>
      </c>
      <c r="D49" s="302"/>
      <c r="E49" s="277"/>
      <c r="F49" s="277"/>
      <c r="G49" s="277"/>
      <c r="H49" s="277"/>
      <c r="I49" s="277"/>
      <c r="J49" s="277"/>
      <c r="K49" s="277"/>
      <c r="L49" s="277"/>
      <c r="M49" s="277"/>
      <c r="N49" s="277"/>
    </row>
    <row r="50" spans="3:14" s="278" customFormat="1" ht="16.5" customHeight="1">
      <c r="C50" s="322" t="s">
        <v>191</v>
      </c>
      <c r="D50" s="322"/>
      <c r="E50" s="277"/>
      <c r="F50" s="277"/>
      <c r="G50" s="277"/>
      <c r="H50" s="277"/>
      <c r="I50" s="277"/>
      <c r="J50" s="277"/>
      <c r="K50" s="277"/>
      <c r="L50" s="277"/>
      <c r="M50" s="277"/>
      <c r="N50" s="277"/>
    </row>
    <row r="51" spans="3:14" s="278" customFormat="1" ht="16.5" customHeight="1">
      <c r="C51" s="292" t="s">
        <v>163</v>
      </c>
      <c r="D51" s="292"/>
      <c r="E51" s="277"/>
      <c r="F51" s="277"/>
      <c r="G51" s="277"/>
      <c r="H51" s="277"/>
      <c r="I51" s="277"/>
      <c r="J51" s="277"/>
      <c r="K51" s="277"/>
      <c r="L51" s="277"/>
      <c r="M51" s="277"/>
      <c r="N51" s="277"/>
    </row>
    <row r="52" spans="3:14" s="278" customFormat="1" ht="16.5" customHeight="1">
      <c r="C52" s="322" t="s">
        <v>164</v>
      </c>
      <c r="D52" s="323"/>
      <c r="E52" s="277"/>
      <c r="F52" s="277"/>
      <c r="G52" s="277"/>
      <c r="H52" s="277"/>
      <c r="I52" s="277"/>
      <c r="J52" s="277"/>
      <c r="K52" s="277"/>
      <c r="L52" s="277"/>
      <c r="M52" s="277"/>
      <c r="N52" s="277"/>
    </row>
    <row r="53" spans="3:14" s="278" customFormat="1" ht="16.5" customHeight="1">
      <c r="C53" s="322" t="s">
        <v>165</v>
      </c>
      <c r="D53" s="322"/>
      <c r="E53" s="277"/>
      <c r="F53" s="277"/>
      <c r="G53" s="277"/>
      <c r="H53" s="277"/>
      <c r="I53" s="277"/>
      <c r="J53" s="277"/>
      <c r="K53" s="277"/>
      <c r="L53" s="277"/>
      <c r="M53" s="277"/>
      <c r="N53" s="277"/>
    </row>
    <row r="54" spans="3:14" s="278" customFormat="1" ht="16.5" customHeight="1">
      <c r="C54" s="322" t="s">
        <v>192</v>
      </c>
      <c r="D54" s="322"/>
      <c r="E54" s="277"/>
      <c r="F54" s="277"/>
      <c r="G54" s="277"/>
      <c r="H54" s="277"/>
      <c r="I54" s="277"/>
      <c r="J54" s="277"/>
      <c r="K54" s="277"/>
      <c r="L54" s="277"/>
      <c r="M54" s="277"/>
      <c r="N54" s="277"/>
    </row>
    <row r="55" spans="3:14" s="278" customFormat="1" ht="16.5" customHeight="1">
      <c r="C55" s="292" t="s">
        <v>149</v>
      </c>
      <c r="D55" s="292"/>
      <c r="E55" s="277"/>
      <c r="F55" s="277"/>
      <c r="G55" s="277"/>
      <c r="H55" s="277"/>
      <c r="I55" s="277"/>
      <c r="J55" s="277"/>
      <c r="K55" s="277"/>
      <c r="L55" s="277"/>
      <c r="M55" s="277"/>
      <c r="N55" s="277"/>
    </row>
    <row r="56" spans="3:14" s="278" customFormat="1" ht="16.5" customHeight="1">
      <c r="C56" s="322" t="s">
        <v>150</v>
      </c>
      <c r="D56" s="322"/>
      <c r="E56" s="277"/>
      <c r="F56" s="277"/>
      <c r="G56" s="277"/>
      <c r="H56" s="277"/>
      <c r="I56" s="277"/>
      <c r="J56" s="277"/>
      <c r="K56" s="277"/>
      <c r="L56" s="277"/>
      <c r="M56" s="277"/>
      <c r="N56" s="277"/>
    </row>
    <row r="57" spans="3:14" s="278" customFormat="1" ht="16.5" customHeight="1">
      <c r="C57" s="292" t="s">
        <v>151</v>
      </c>
      <c r="D57" s="292"/>
      <c r="E57" s="277"/>
      <c r="F57" s="277"/>
      <c r="G57" s="277"/>
      <c r="H57" s="277"/>
      <c r="I57" s="277"/>
      <c r="J57" s="277"/>
      <c r="K57" s="277"/>
      <c r="L57" s="277"/>
      <c r="M57" s="277"/>
      <c r="N57" s="277"/>
    </row>
    <row r="58" spans="3:14" s="278" customFormat="1" ht="16.5" customHeight="1">
      <c r="C58" s="306" t="s">
        <v>193</v>
      </c>
      <c r="D58" s="305"/>
      <c r="E58" s="277"/>
      <c r="F58" s="277"/>
      <c r="G58" s="277"/>
      <c r="H58" s="277"/>
      <c r="I58" s="277"/>
      <c r="J58" s="277"/>
      <c r="K58" s="277"/>
      <c r="L58" s="277"/>
      <c r="M58" s="277"/>
      <c r="N58" s="277"/>
    </row>
    <row r="59" spans="3:14" s="278" customFormat="1" ht="16.5" customHeight="1">
      <c r="C59" s="322" t="s">
        <v>140</v>
      </c>
      <c r="D59" s="323"/>
      <c r="E59" s="277"/>
      <c r="F59" s="277"/>
      <c r="G59" s="277"/>
      <c r="H59" s="277"/>
      <c r="I59" s="277"/>
      <c r="J59" s="277"/>
      <c r="K59" s="277"/>
      <c r="L59" s="277"/>
      <c r="M59" s="277"/>
      <c r="N59" s="277"/>
    </row>
    <row r="60" spans="3:14" s="278" customFormat="1" ht="16.5" customHeight="1">
      <c r="C60" s="292" t="s">
        <v>152</v>
      </c>
      <c r="D60" s="305"/>
      <c r="E60" s="277"/>
      <c r="F60" s="277"/>
      <c r="G60" s="277"/>
      <c r="H60" s="277"/>
      <c r="I60" s="277"/>
      <c r="J60" s="277"/>
      <c r="K60" s="277"/>
      <c r="L60" s="277"/>
      <c r="M60" s="277"/>
      <c r="N60" s="277"/>
    </row>
    <row r="61" spans="3:14" s="278" customFormat="1" ht="16.5" customHeight="1">
      <c r="C61" s="322" t="s">
        <v>155</v>
      </c>
      <c r="D61" s="323"/>
      <c r="E61" s="277"/>
      <c r="F61" s="277"/>
      <c r="G61" s="277"/>
      <c r="H61" s="277"/>
      <c r="I61" s="277"/>
      <c r="J61" s="277"/>
      <c r="K61" s="277"/>
      <c r="L61" s="277"/>
      <c r="M61" s="277"/>
      <c r="N61" s="277"/>
    </row>
    <row r="62" spans="3:14" s="278" customFormat="1" ht="16.5" customHeight="1">
      <c r="C62" s="322" t="s">
        <v>156</v>
      </c>
      <c r="D62" s="322"/>
      <c r="E62" s="277"/>
      <c r="F62" s="277"/>
      <c r="G62" s="277"/>
      <c r="H62" s="277"/>
      <c r="I62" s="277"/>
      <c r="J62" s="277"/>
      <c r="K62" s="277"/>
      <c r="L62" s="277"/>
      <c r="M62" s="277"/>
      <c r="N62" s="277"/>
    </row>
    <row r="63" spans="3:14" s="278" customFormat="1" ht="16.5" customHeight="1">
      <c r="C63" s="321" t="s">
        <v>194</v>
      </c>
      <c r="D63" s="321"/>
      <c r="E63" s="277"/>
      <c r="F63" s="277"/>
      <c r="G63" s="277"/>
      <c r="H63" s="277"/>
      <c r="I63" s="277"/>
      <c r="J63" s="277"/>
      <c r="K63" s="277"/>
      <c r="L63" s="277"/>
      <c r="M63" s="277"/>
      <c r="N63" s="277"/>
    </row>
    <row r="64" spans="3:14" s="278" customFormat="1" ht="16.5" customHeight="1">
      <c r="C64" s="303" t="s">
        <v>157</v>
      </c>
      <c r="D64" s="303"/>
      <c r="E64" s="277"/>
      <c r="F64" s="277"/>
      <c r="G64" s="277"/>
      <c r="H64" s="277"/>
      <c r="I64" s="277"/>
      <c r="J64" s="277"/>
      <c r="K64" s="277"/>
      <c r="L64" s="277"/>
      <c r="M64" s="277"/>
      <c r="N64" s="277"/>
    </row>
    <row r="65" spans="3:14" s="278" customFormat="1" ht="16.5" customHeight="1">
      <c r="C65" s="349" t="s">
        <v>182</v>
      </c>
      <c r="D65" s="349"/>
      <c r="E65" s="277"/>
      <c r="F65" s="277"/>
      <c r="G65" s="277"/>
      <c r="H65" s="277"/>
      <c r="I65" s="277"/>
      <c r="J65" s="277"/>
      <c r="K65" s="277"/>
      <c r="L65" s="277"/>
      <c r="M65" s="277"/>
      <c r="N65" s="277"/>
    </row>
    <row r="66" spans="3:14" s="278" customFormat="1" ht="16.5" customHeight="1">
      <c r="C66" s="321" t="s">
        <v>195</v>
      </c>
      <c r="D66" s="321"/>
      <c r="E66" s="277"/>
      <c r="F66" s="277"/>
      <c r="G66" s="277"/>
      <c r="H66" s="277"/>
      <c r="I66" s="277"/>
      <c r="J66" s="277"/>
      <c r="K66" s="277"/>
      <c r="L66" s="277"/>
      <c r="M66" s="277"/>
      <c r="N66" s="277"/>
    </row>
    <row r="67" spans="3:14" s="278" customFormat="1" ht="16.5" customHeight="1">
      <c r="C67" s="303" t="s">
        <v>186</v>
      </c>
      <c r="D67" s="303"/>
      <c r="E67" s="277"/>
      <c r="F67" s="277"/>
      <c r="G67" s="277"/>
      <c r="H67" s="277"/>
      <c r="I67" s="277"/>
      <c r="J67" s="277"/>
      <c r="K67" s="277"/>
      <c r="L67" s="277"/>
      <c r="M67" s="277"/>
      <c r="N67" s="277"/>
    </row>
    <row r="68" spans="3:14" s="278" customFormat="1" ht="16.5" customHeight="1">
      <c r="C68" s="337" t="s">
        <v>198</v>
      </c>
      <c r="D68" s="337"/>
      <c r="E68" s="277"/>
      <c r="F68" s="277"/>
      <c r="G68" s="277"/>
      <c r="H68" s="277"/>
      <c r="I68" s="277"/>
      <c r="J68" s="277"/>
      <c r="K68" s="277"/>
      <c r="L68" s="277"/>
      <c r="M68" s="277"/>
      <c r="N68" s="277"/>
    </row>
    <row r="69" spans="3:14" s="278" customFormat="1" ht="16.5" customHeight="1">
      <c r="C69" s="314" t="s">
        <v>199</v>
      </c>
      <c r="D69" s="313"/>
      <c r="E69" s="277"/>
      <c r="F69" s="277"/>
      <c r="G69" s="277"/>
      <c r="H69" s="277"/>
      <c r="I69" s="277"/>
      <c r="J69" s="277"/>
      <c r="K69" s="277"/>
      <c r="L69" s="277"/>
      <c r="M69" s="277"/>
      <c r="N69" s="277"/>
    </row>
    <row r="70" spans="3:14" s="278" customFormat="1" ht="16.5" customHeight="1">
      <c r="C70" s="321" t="s">
        <v>132</v>
      </c>
      <c r="D70" s="321"/>
      <c r="E70" s="277"/>
      <c r="F70" s="277"/>
      <c r="G70" s="277"/>
      <c r="H70" s="277"/>
      <c r="I70" s="277"/>
      <c r="J70" s="277"/>
      <c r="K70" s="277"/>
      <c r="L70" s="277"/>
      <c r="M70" s="277"/>
      <c r="N70" s="277"/>
    </row>
    <row r="71" spans="3:14" s="278" customFormat="1" ht="16.5" customHeight="1">
      <c r="C71" s="321" t="s">
        <v>196</v>
      </c>
      <c r="D71" s="346"/>
      <c r="E71" s="277"/>
      <c r="F71" s="277"/>
      <c r="G71" s="277"/>
      <c r="H71" s="277"/>
      <c r="I71" s="277"/>
      <c r="J71" s="277"/>
      <c r="K71" s="277"/>
      <c r="L71" s="277"/>
      <c r="M71" s="277"/>
      <c r="N71" s="277"/>
    </row>
    <row r="72" spans="3:14" s="278" customFormat="1" ht="16.5" customHeight="1">
      <c r="C72" s="321" t="s">
        <v>158</v>
      </c>
      <c r="D72" s="321"/>
      <c r="E72" s="277"/>
      <c r="F72" s="277"/>
      <c r="G72" s="277"/>
      <c r="H72" s="277"/>
      <c r="I72" s="277"/>
      <c r="J72" s="277"/>
      <c r="K72" s="277"/>
      <c r="L72" s="277"/>
      <c r="M72" s="277"/>
      <c r="N72" s="277"/>
    </row>
    <row r="73" spans="3:14" s="278" customFormat="1" ht="18.75" customHeight="1">
      <c r="C73" s="345" t="s">
        <v>197</v>
      </c>
      <c r="D73" s="345"/>
      <c r="E73" s="277"/>
      <c r="F73" s="277"/>
      <c r="G73" s="277"/>
      <c r="H73" s="277"/>
      <c r="I73" s="277"/>
      <c r="J73" s="277"/>
      <c r="K73" s="277"/>
      <c r="L73" s="277"/>
      <c r="M73" s="277"/>
      <c r="N73" s="277"/>
    </row>
    <row r="74" spans="3:14" s="278" customFormat="1" ht="24" customHeight="1">
      <c r="C74" s="327" t="s">
        <v>188</v>
      </c>
      <c r="D74" s="348"/>
      <c r="E74" s="277"/>
      <c r="F74" s="277"/>
      <c r="G74" s="277"/>
      <c r="H74" s="277"/>
      <c r="I74" s="277"/>
      <c r="J74" s="277"/>
      <c r="K74" s="277"/>
      <c r="L74" s="277"/>
      <c r="M74" s="277"/>
      <c r="N74" s="277"/>
    </row>
    <row r="75" spans="3:14" s="278" customFormat="1" ht="16.5" customHeight="1">
      <c r="C75" s="303" t="s">
        <v>185</v>
      </c>
      <c r="D75" s="303"/>
      <c r="E75" s="277"/>
      <c r="F75" s="277"/>
      <c r="G75" s="277"/>
      <c r="H75" s="277"/>
      <c r="I75" s="277"/>
      <c r="J75" s="277"/>
      <c r="K75" s="277"/>
      <c r="L75" s="277"/>
      <c r="M75" s="277"/>
      <c r="N75" s="277"/>
    </row>
    <row r="76" spans="3:14" s="278" customFormat="1" ht="16.5" customHeight="1">
      <c r="C76" s="327" t="s">
        <v>209</v>
      </c>
      <c r="D76" s="327"/>
      <c r="E76" s="277"/>
      <c r="F76" s="277"/>
      <c r="G76" s="277"/>
      <c r="H76" s="277"/>
      <c r="I76" s="277"/>
      <c r="J76" s="277"/>
      <c r="K76" s="277"/>
      <c r="L76" s="277"/>
      <c r="M76" s="277"/>
      <c r="N76" s="277"/>
    </row>
    <row r="77" spans="3:14" s="278" customFormat="1" ht="38.25" customHeight="1">
      <c r="C77" s="347" t="s">
        <v>210</v>
      </c>
      <c r="D77" s="346"/>
      <c r="E77" s="277"/>
      <c r="F77" s="277"/>
      <c r="G77" s="277"/>
      <c r="H77" s="277"/>
      <c r="I77" s="277"/>
      <c r="J77" s="277"/>
      <c r="K77" s="277"/>
      <c r="L77" s="277"/>
      <c r="M77" s="277"/>
      <c r="N77" s="277"/>
    </row>
    <row r="78" spans="3:14" s="278" customFormat="1" ht="16.5" customHeight="1">
      <c r="C78" s="321" t="s">
        <v>159</v>
      </c>
      <c r="D78" s="321"/>
      <c r="E78" s="277"/>
      <c r="F78" s="277"/>
      <c r="G78" s="277"/>
      <c r="H78" s="277"/>
      <c r="I78" s="277"/>
      <c r="J78" s="277"/>
      <c r="K78" s="277"/>
      <c r="L78" s="277"/>
      <c r="M78" s="277"/>
      <c r="N78" s="277"/>
    </row>
    <row r="79" spans="3:14" s="278" customFormat="1" ht="16.5" customHeight="1">
      <c r="C79" s="321" t="s">
        <v>181</v>
      </c>
      <c r="D79" s="321"/>
      <c r="E79" s="277"/>
      <c r="F79" s="277"/>
      <c r="G79" s="277"/>
      <c r="H79" s="277"/>
      <c r="I79" s="277"/>
      <c r="J79" s="277"/>
      <c r="K79" s="277"/>
      <c r="L79" s="277"/>
      <c r="M79" s="277"/>
      <c r="N79" s="277"/>
    </row>
    <row r="80" spans="3:14" s="278" customFormat="1" ht="16.5" customHeight="1">
      <c r="C80" s="303" t="s">
        <v>160</v>
      </c>
      <c r="D80" s="303"/>
      <c r="E80" s="277"/>
      <c r="F80" s="277"/>
      <c r="G80" s="277"/>
      <c r="H80" s="277"/>
      <c r="I80" s="277"/>
      <c r="J80" s="277"/>
      <c r="K80" s="277"/>
      <c r="L80" s="277"/>
      <c r="M80" s="277"/>
      <c r="N80" s="277"/>
    </row>
    <row r="81" spans="3:14" s="278" customFormat="1" ht="3" customHeight="1">
      <c r="C81" s="275"/>
      <c r="D81" s="275"/>
      <c r="E81" s="277"/>
      <c r="F81" s="277"/>
      <c r="G81" s="277"/>
      <c r="H81" s="277"/>
      <c r="I81" s="277"/>
      <c r="J81" s="277"/>
      <c r="K81" s="277"/>
      <c r="L81" s="277"/>
      <c r="M81" s="277"/>
      <c r="N81" s="277"/>
    </row>
    <row r="82" spans="3:14" s="278" customFormat="1" ht="16.5" customHeight="1">
      <c r="C82" s="329" t="s">
        <v>177</v>
      </c>
      <c r="D82" s="329"/>
      <c r="E82" s="277"/>
      <c r="F82" s="277"/>
      <c r="G82" s="277"/>
      <c r="H82" s="277"/>
      <c r="I82" s="277"/>
      <c r="J82" s="277"/>
      <c r="K82" s="277"/>
      <c r="L82" s="277"/>
      <c r="M82" s="277"/>
      <c r="N82" s="277"/>
    </row>
    <row r="83" spans="3:14" s="278" customFormat="1" ht="17.25" customHeight="1">
      <c r="C83" s="275" t="s">
        <v>178</v>
      </c>
      <c r="D83" s="275"/>
      <c r="E83" s="277"/>
      <c r="F83" s="277"/>
      <c r="G83" s="277"/>
      <c r="H83" s="277"/>
      <c r="I83" s="277"/>
      <c r="J83" s="277"/>
      <c r="K83" s="277"/>
      <c r="L83" s="277"/>
      <c r="M83" s="277"/>
      <c r="N83" s="277"/>
    </row>
    <row r="84" spans="3:14" s="278" customFormat="1" ht="3" customHeight="1">
      <c r="C84" s="275"/>
      <c r="D84" s="281"/>
      <c r="E84" s="277"/>
      <c r="F84" s="277"/>
      <c r="G84" s="277"/>
      <c r="H84" s="277"/>
      <c r="I84" s="277"/>
      <c r="J84" s="277"/>
      <c r="K84" s="277"/>
      <c r="L84" s="277"/>
      <c r="M84" s="277"/>
      <c r="N84" s="277"/>
    </row>
    <row r="85" spans="3:14" s="278" customFormat="1" ht="16.5" customHeight="1">
      <c r="C85" s="329" t="s">
        <v>167</v>
      </c>
      <c r="D85" s="329"/>
      <c r="E85" s="277"/>
      <c r="F85" s="277"/>
      <c r="G85" s="277"/>
      <c r="H85" s="277"/>
      <c r="I85" s="277"/>
      <c r="J85" s="277"/>
      <c r="K85" s="277"/>
      <c r="L85" s="277"/>
      <c r="M85" s="277"/>
      <c r="N85" s="277"/>
    </row>
    <row r="86" spans="3:14" s="278" customFormat="1" ht="3" customHeight="1">
      <c r="C86" s="275"/>
      <c r="D86" s="275"/>
      <c r="E86" s="277"/>
      <c r="F86" s="277"/>
      <c r="G86" s="277"/>
      <c r="H86" s="277"/>
      <c r="I86" s="277"/>
      <c r="J86" s="277"/>
      <c r="K86" s="277"/>
      <c r="L86" s="277"/>
      <c r="M86" s="277"/>
      <c r="N86" s="277"/>
    </row>
    <row r="87" spans="3:14" s="278" customFormat="1" ht="16.5" customHeight="1">
      <c r="C87" s="308" t="s">
        <v>168</v>
      </c>
      <c r="D87" s="281"/>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5.75" customHeight="1">
      <c r="C89" s="318" t="s">
        <v>208</v>
      </c>
      <c r="D89" s="318"/>
      <c r="E89" s="277"/>
      <c r="F89" s="277"/>
      <c r="G89" s="277"/>
      <c r="H89" s="277"/>
      <c r="I89" s="277"/>
      <c r="J89" s="277"/>
      <c r="K89" s="277"/>
      <c r="L89" s="277"/>
      <c r="M89" s="277"/>
      <c r="N89" s="277"/>
    </row>
    <row r="90" spans="3:4" ht="3" customHeight="1">
      <c r="C90" s="282"/>
      <c r="D90" s="284"/>
    </row>
    <row r="91" spans="3:4" ht="16.5" customHeight="1">
      <c r="C91" s="330" t="s">
        <v>172</v>
      </c>
      <c r="D91" s="331"/>
    </row>
    <row r="92" ht="16.5" customHeight="1">
      <c r="C92" s="283" t="s">
        <v>133</v>
      </c>
    </row>
    <row r="93" spans="3:4" ht="3" customHeight="1">
      <c r="C93" s="279"/>
      <c r="D93" s="272"/>
    </row>
    <row r="94" spans="3:4" ht="30" customHeight="1">
      <c r="C94" s="332" t="s">
        <v>173</v>
      </c>
      <c r="D94" s="331"/>
    </row>
    <row r="95" spans="3:14" s="278" customFormat="1" ht="15.75" customHeight="1">
      <c r="C95" s="318" t="s">
        <v>174</v>
      </c>
      <c r="D95" s="318"/>
      <c r="E95" s="277"/>
      <c r="F95" s="277"/>
      <c r="G95" s="277"/>
      <c r="H95" s="277"/>
      <c r="I95" s="277"/>
      <c r="J95" s="277"/>
      <c r="K95" s="277"/>
      <c r="L95" s="277"/>
      <c r="M95" s="277"/>
      <c r="N95" s="277"/>
    </row>
    <row r="96" spans="3:14" s="278" customFormat="1" ht="15.75" customHeight="1">
      <c r="C96" s="318" t="s">
        <v>175</v>
      </c>
      <c r="D96" s="318"/>
      <c r="E96" s="277"/>
      <c r="F96" s="277"/>
      <c r="G96" s="277"/>
      <c r="H96" s="277"/>
      <c r="I96" s="277"/>
      <c r="J96" s="277"/>
      <c r="K96" s="277"/>
      <c r="L96" s="277"/>
      <c r="M96" s="277"/>
      <c r="N96" s="277"/>
    </row>
    <row r="97" ht="3" customHeight="1"/>
    <row r="98" spans="3:4" ht="15">
      <c r="C98" s="326" t="s">
        <v>37</v>
      </c>
      <c r="D98" s="326"/>
    </row>
    <row r="99" spans="3:4" ht="3" customHeight="1">
      <c r="C99" s="271"/>
      <c r="D99" s="271"/>
    </row>
    <row r="100" spans="3:4" ht="14.25" customHeight="1">
      <c r="C100" s="328" t="s">
        <v>42</v>
      </c>
      <c r="D100" s="328"/>
    </row>
    <row r="101" spans="3:4" ht="14.25">
      <c r="C101" s="317" t="s">
        <v>119</v>
      </c>
      <c r="D101" s="317"/>
    </row>
    <row r="102" spans="3:4" ht="4.5" customHeight="1">
      <c r="C102" s="319"/>
      <c r="D102" s="319"/>
    </row>
    <row r="103" spans="3:4" ht="29.25" customHeight="1">
      <c r="C103" s="324" t="s">
        <v>187</v>
      </c>
      <c r="D103" s="325"/>
    </row>
    <row r="104" spans="3:4" ht="14.25">
      <c r="C104" s="319"/>
      <c r="D104" s="319"/>
    </row>
    <row r="105" spans="3:4" ht="28.5" customHeight="1">
      <c r="C105" s="320" t="s">
        <v>166</v>
      </c>
      <c r="D105" s="320"/>
    </row>
    <row r="106" spans="3:4" ht="14.25">
      <c r="C106" s="309"/>
      <c r="D106" s="309"/>
    </row>
    <row r="107" spans="3:4" ht="14.25">
      <c r="C107" s="309"/>
      <c r="D107" s="309"/>
    </row>
  </sheetData>
  <sheetProtection password="DE4F" sheet="1"/>
  <mergeCells count="57">
    <mergeCell ref="C65:D65"/>
    <mergeCell ref="C44:D44"/>
    <mergeCell ref="C45:D45"/>
    <mergeCell ref="C46:D46"/>
    <mergeCell ref="A1:D1"/>
    <mergeCell ref="A2:D2"/>
    <mergeCell ref="B3:D3"/>
    <mergeCell ref="C6:D6"/>
    <mergeCell ref="C13:D13"/>
    <mergeCell ref="C56:D56"/>
    <mergeCell ref="C20:D20"/>
    <mergeCell ref="C15:D15"/>
    <mergeCell ref="C38:D38"/>
    <mergeCell ref="C22:D22"/>
    <mergeCell ref="C23:D23"/>
    <mergeCell ref="C27:D27"/>
    <mergeCell ref="C28:D28"/>
    <mergeCell ref="C36:D36"/>
    <mergeCell ref="C78:D78"/>
    <mergeCell ref="C37:D37"/>
    <mergeCell ref="C41:D41"/>
    <mergeCell ref="C68:D68"/>
    <mergeCell ref="C70:D70"/>
    <mergeCell ref="C48:D48"/>
    <mergeCell ref="C59:D59"/>
    <mergeCell ref="C62:D62"/>
    <mergeCell ref="C61:D61"/>
    <mergeCell ref="C8:D8"/>
    <mergeCell ref="C91:D91"/>
    <mergeCell ref="C94:D94"/>
    <mergeCell ref="C89:D89"/>
    <mergeCell ref="C85:D85"/>
    <mergeCell ref="C95:D95"/>
    <mergeCell ref="C50:D50"/>
    <mergeCell ref="C54:D54"/>
    <mergeCell ref="C29:D29"/>
    <mergeCell ref="C34:D34"/>
    <mergeCell ref="C52:D52"/>
    <mergeCell ref="C53:D53"/>
    <mergeCell ref="C103:D103"/>
    <mergeCell ref="C102:D102"/>
    <mergeCell ref="C98:D98"/>
    <mergeCell ref="C72:D72"/>
    <mergeCell ref="C76:D76"/>
    <mergeCell ref="C100:D100"/>
    <mergeCell ref="C82:D82"/>
    <mergeCell ref="C63:D63"/>
    <mergeCell ref="C101:D101"/>
    <mergeCell ref="C96:D96"/>
    <mergeCell ref="C104:D104"/>
    <mergeCell ref="C105:D105"/>
    <mergeCell ref="C66:D66"/>
    <mergeCell ref="C79:D79"/>
    <mergeCell ref="C73:D73"/>
    <mergeCell ref="C71:D71"/>
    <mergeCell ref="C77:D77"/>
    <mergeCell ref="C74:D74"/>
  </mergeCells>
  <hyperlinks>
    <hyperlink ref="C101" r:id="rId1" display="Oakland University Travel Expense Reimbursement Policy"/>
    <hyperlink ref="C68" r:id="rId2" display="http://aoprals.state.gov/web920/per_diem.asp"/>
    <hyperlink ref="C68:D68" r:id="rId3" display="                                                                                   http://www.defensetravel.dod.mil/site/perdiemCalc.cfm"/>
    <hyperlink ref="C76" r:id="rId4" display="http://aoprals.state.gov/web920/per_diem.asp"/>
    <hyperlink ref="C76:D76" r:id="rId5" display="https://aoprals.state.gov/web920/per_diem.asp"/>
    <hyperlink ref="C105" r:id="rId6" display="To report any problems or errors within this spreadsheet, please send an e-mail to payables@oakland.edu ."/>
    <hyperlink ref="C29:D29" r:id="rId7" display="          - Rate is determined by the IRS and will populate automatically in the TES based on dates entered."/>
    <hyperlink ref="C101:D101" r:id="rId8" display="Oakland University Administrative Policy &amp; Procedure #1200-Travel"/>
    <hyperlink ref="C103" r:id="rId9" tooltip="AP Directory" display="If you have questions about how to itemize your expenses, contact Accounts Payable. The Staff Directory is located on the Accounts Payable website."/>
    <hyperlink ref="C103:D103" r:id="rId10" tooltip="AP Directory" display="If you have questions about how to itemize your expenses, contact Accounts Payable. The Staff Directory is located on the Accounts Payable website."/>
    <hyperlink ref="C74:D74" r:id="rId11" display="The Allocation of M&amp;IE Rates to Be Used in Making Deductions from the M&amp;IE Allowance are available using the following link:       https://aoprals.state.gov/content.asp?content_id=114&amp;menu_id=75"/>
    <hyperlink ref="C74" r:id="rId12" display="https://aoprals.state.gov/content.asp?content_id=114&amp;menu_id=75"/>
  </hyperlinks>
  <printOptions/>
  <pageMargins left="0.7" right="0.7" top="0.75" bottom="0.75" header="0.3" footer="0.3"/>
  <pageSetup fitToHeight="0" fitToWidth="1" horizontalDpi="600" verticalDpi="600" orientation="portrait" scale="74" r:id="rId13"/>
  <headerFooter>
    <oddFooter>&amp;C&amp;10&amp;P of &amp;N&amp;R&amp;10Updated 02/2019</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99</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35">
        <v>57</v>
      </c>
      <c r="N10" s="636"/>
      <c r="O10" s="636"/>
      <c r="P10" s="635">
        <v>58</v>
      </c>
      <c r="Q10" s="636"/>
      <c r="R10" s="636"/>
      <c r="S10" s="635">
        <v>59</v>
      </c>
      <c r="T10" s="636"/>
      <c r="U10" s="636"/>
      <c r="V10" s="635">
        <v>60</v>
      </c>
      <c r="W10" s="636"/>
      <c r="X10" s="636"/>
      <c r="Y10" s="635">
        <v>61</v>
      </c>
      <c r="Z10" s="636"/>
      <c r="AA10" s="636"/>
      <c r="AB10" s="635">
        <v>62</v>
      </c>
      <c r="AC10" s="636"/>
      <c r="AD10" s="636"/>
      <c r="AE10" s="635">
        <v>63</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8'!AE11+1,"")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0"/>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98</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35">
        <v>64</v>
      </c>
      <c r="N10" s="636"/>
      <c r="O10" s="636"/>
      <c r="P10" s="635">
        <v>65</v>
      </c>
      <c r="Q10" s="636"/>
      <c r="R10" s="636"/>
      <c r="S10" s="635">
        <v>66</v>
      </c>
      <c r="T10" s="636"/>
      <c r="U10" s="636"/>
      <c r="V10" s="635">
        <v>67</v>
      </c>
      <c r="W10" s="636"/>
      <c r="X10" s="636"/>
      <c r="Y10" s="635">
        <v>68</v>
      </c>
      <c r="Z10" s="636"/>
      <c r="AA10" s="636"/>
      <c r="AB10" s="635">
        <v>69</v>
      </c>
      <c r="AC10" s="636"/>
      <c r="AD10" s="636"/>
      <c r="AE10" s="635">
        <v>70</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9'!AE11+1,"")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0"/>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100</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35">
        <v>71</v>
      </c>
      <c r="N10" s="636"/>
      <c r="O10" s="636"/>
      <c r="P10" s="635">
        <v>72</v>
      </c>
      <c r="Q10" s="636"/>
      <c r="R10" s="636"/>
      <c r="S10" s="635">
        <v>73</v>
      </c>
      <c r="T10" s="636"/>
      <c r="U10" s="636"/>
      <c r="V10" s="635">
        <v>74</v>
      </c>
      <c r="W10" s="636"/>
      <c r="X10" s="636"/>
      <c r="Y10" s="635">
        <v>75</v>
      </c>
      <c r="Z10" s="636"/>
      <c r="AA10" s="636"/>
      <c r="AB10" s="635">
        <v>76</v>
      </c>
      <c r="AC10" s="636"/>
      <c r="AD10" s="636"/>
      <c r="AE10" s="635">
        <v>77</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10'!AE11+1,"")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0"/>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101</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5">
        <v>78</v>
      </c>
      <c r="N10" s="636"/>
      <c r="O10" s="636"/>
      <c r="P10" s="635">
        <v>79</v>
      </c>
      <c r="Q10" s="636"/>
      <c r="R10" s="636"/>
      <c r="S10" s="635">
        <v>80</v>
      </c>
      <c r="T10" s="636"/>
      <c r="U10" s="636"/>
      <c r="V10" s="635">
        <v>81</v>
      </c>
      <c r="W10" s="636"/>
      <c r="X10" s="636"/>
      <c r="Y10" s="635">
        <v>82</v>
      </c>
      <c r="Z10" s="636"/>
      <c r="AA10" s="636"/>
      <c r="AB10" s="635">
        <v>83</v>
      </c>
      <c r="AC10" s="636"/>
      <c r="AD10" s="636"/>
      <c r="AE10" s="635">
        <v>84</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11'!AE11+1,"")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2"/>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129</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5">
        <v>85</v>
      </c>
      <c r="N10" s="636"/>
      <c r="O10" s="636"/>
      <c r="P10" s="635">
        <v>86</v>
      </c>
      <c r="Q10" s="636"/>
      <c r="R10" s="636"/>
      <c r="S10" s="635">
        <v>87</v>
      </c>
      <c r="T10" s="636"/>
      <c r="U10" s="636"/>
      <c r="V10" s="635">
        <v>88</v>
      </c>
      <c r="W10" s="636"/>
      <c r="X10" s="636"/>
      <c r="Y10" s="635">
        <v>89</v>
      </c>
      <c r="Z10" s="636"/>
      <c r="AA10" s="636"/>
      <c r="AB10" s="635">
        <v>90</v>
      </c>
      <c r="AC10" s="636"/>
      <c r="AD10" s="636"/>
      <c r="AE10" s="635">
        <v>91</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12'!AE11+1,"")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2"/>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11.00390625" defaultRowHeight="14.25"/>
  <cols>
    <col min="1" max="1" width="16.375" style="16" customWidth="1"/>
    <col min="2"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375" style="169" customWidth="1"/>
    <col min="24" max="24" width="9.375" style="170" customWidth="1"/>
    <col min="25" max="25" width="8.00390625" style="170" customWidth="1"/>
    <col min="26" max="26" width="17.375" style="170" customWidth="1"/>
    <col min="27" max="27" width="19.375" style="169" customWidth="1"/>
    <col min="28" max="28" width="23.875" style="16" customWidth="1"/>
    <col min="29" max="16384" width="11.00390625" style="16" customWidth="1"/>
  </cols>
  <sheetData>
    <row r="1" spans="1:17" ht="26.25">
      <c r="A1" s="714" t="s">
        <v>69</v>
      </c>
      <c r="B1" s="715"/>
      <c r="C1" s="715"/>
      <c r="D1" s="715"/>
      <c r="E1" s="715"/>
      <c r="F1" s="715"/>
      <c r="G1" s="715"/>
      <c r="H1" s="716"/>
      <c r="I1" s="716"/>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70</v>
      </c>
      <c r="B5" s="717">
        <f>'Week 1'!D5</f>
        <v>0</v>
      </c>
      <c r="C5" s="717"/>
      <c r="D5" s="717"/>
      <c r="E5" s="717"/>
      <c r="F5" s="717"/>
      <c r="G5" s="717"/>
      <c r="H5" s="176" t="s">
        <v>71</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72</v>
      </c>
      <c r="K6" s="174"/>
      <c r="L6" s="174"/>
      <c r="M6" s="174"/>
      <c r="N6" s="174"/>
      <c r="O6" s="174"/>
      <c r="P6" s="174"/>
      <c r="Q6" s="174"/>
    </row>
    <row r="7" spans="1:17" ht="20.25" customHeight="1">
      <c r="A7" s="176" t="s">
        <v>73</v>
      </c>
      <c r="B7" s="718">
        <f>'Week 1'!M8</f>
        <v>0</v>
      </c>
      <c r="C7" s="718"/>
      <c r="D7" s="718"/>
      <c r="E7" s="718"/>
      <c r="F7" s="718"/>
      <c r="G7" s="167"/>
      <c r="H7" s="176" t="s">
        <v>74</v>
      </c>
      <c r="I7" s="200">
        <f>'Week 1'!G9</f>
        <v>0</v>
      </c>
      <c r="J7" s="14"/>
      <c r="K7" s="174"/>
      <c r="L7" s="174"/>
      <c r="M7" s="174"/>
      <c r="N7" s="174"/>
      <c r="O7" s="229">
        <f>+I7-I5</f>
        <v>0</v>
      </c>
      <c r="P7" s="174" t="s">
        <v>75</v>
      </c>
      <c r="Q7" s="174"/>
    </row>
    <row r="8" spans="1:17" ht="12.75">
      <c r="A8" s="168"/>
      <c r="B8" s="168"/>
      <c r="C8" s="168"/>
      <c r="D8" s="168"/>
      <c r="E8" s="168"/>
      <c r="F8" s="168"/>
      <c r="G8" s="168"/>
      <c r="H8" s="178"/>
      <c r="I8" s="177" t="s">
        <v>5</v>
      </c>
      <c r="J8" s="177" t="s">
        <v>72</v>
      </c>
      <c r="K8" s="174"/>
      <c r="L8" s="174"/>
      <c r="M8" s="174"/>
      <c r="N8" s="174"/>
      <c r="O8" s="174"/>
      <c r="P8" s="174"/>
      <c r="Q8" s="174"/>
    </row>
    <row r="9" spans="1:17" ht="18.75" customHeight="1">
      <c r="A9" s="179"/>
      <c r="B9" s="719"/>
      <c r="C9" s="719"/>
      <c r="D9" s="719"/>
      <c r="E9" s="719"/>
      <c r="F9" s="719"/>
      <c r="G9" s="167"/>
      <c r="H9" s="180" t="s">
        <v>76</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709" t="s">
        <v>77</v>
      </c>
      <c r="B11" s="710"/>
      <c r="C11" s="710"/>
      <c r="D11" s="710"/>
      <c r="E11" s="710"/>
      <c r="F11" s="710"/>
      <c r="G11" s="710"/>
      <c r="H11" s="710"/>
      <c r="I11" s="710"/>
      <c r="J11" s="710"/>
      <c r="K11" s="182"/>
      <c r="L11" s="174"/>
      <c r="M11" s="174"/>
      <c r="N11" s="174"/>
      <c r="O11" s="183"/>
      <c r="P11" s="17"/>
      <c r="Q11" s="174"/>
      <c r="R11" s="183"/>
      <c r="S11" s="183"/>
      <c r="T11" s="183"/>
      <c r="U11" s="183"/>
      <c r="V11" s="183"/>
      <c r="W11" s="183"/>
      <c r="X11" s="184"/>
      <c r="Y11" s="184"/>
      <c r="Z11" s="184"/>
      <c r="AA11" s="183"/>
    </row>
    <row r="12" spans="1:27" s="206" customFormat="1" ht="12.75">
      <c r="A12" s="707" t="s">
        <v>78</v>
      </c>
      <c r="B12" s="708"/>
      <c r="C12" s="708"/>
      <c r="D12" s="708"/>
      <c r="E12" s="708"/>
      <c r="F12" s="708"/>
      <c r="G12" s="708"/>
      <c r="H12" s="708"/>
      <c r="I12" s="708"/>
      <c r="J12" s="708"/>
      <c r="K12" s="185"/>
      <c r="L12" s="185"/>
      <c r="M12" s="185"/>
      <c r="N12" s="183"/>
      <c r="O12" s="183"/>
      <c r="P12" s="183"/>
      <c r="Q12" s="183"/>
      <c r="R12" s="183"/>
      <c r="S12" s="183"/>
      <c r="T12" s="183"/>
      <c r="U12" s="183"/>
      <c r="V12" s="183"/>
      <c r="W12" s="183"/>
      <c r="X12" s="184"/>
      <c r="Y12" s="184"/>
      <c r="Z12" s="184"/>
      <c r="AA12" s="183"/>
    </row>
    <row r="13" spans="1:27" s="207" customFormat="1" ht="102" customHeight="1">
      <c r="A13" s="709" t="s">
        <v>122</v>
      </c>
      <c r="B13" s="710"/>
      <c r="C13" s="710"/>
      <c r="D13" s="710"/>
      <c r="E13" s="710"/>
      <c r="F13" s="710"/>
      <c r="G13" s="710"/>
      <c r="H13" s="710"/>
      <c r="I13" s="710"/>
      <c r="J13" s="710"/>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79</v>
      </c>
      <c r="F14" s="18"/>
      <c r="G14" s="20"/>
      <c r="H14" s="20"/>
    </row>
    <row r="15" spans="1:8" ht="13.5" customHeight="1">
      <c r="A15" s="21"/>
      <c r="B15" s="21"/>
      <c r="C15" s="21"/>
      <c r="D15" s="22" t="s">
        <v>80</v>
      </c>
      <c r="E15" s="23" t="e">
        <f>+E103</f>
        <v>#REF!</v>
      </c>
      <c r="F15" s="21"/>
      <c r="G15" s="21"/>
      <c r="H15" s="21"/>
    </row>
    <row r="16" spans="1:8" ht="13.5" customHeight="1">
      <c r="A16" s="21"/>
      <c r="B16" s="21"/>
      <c r="C16" s="21"/>
      <c r="D16" s="24"/>
      <c r="E16" s="25"/>
      <c r="F16" s="21"/>
      <c r="G16" s="21"/>
      <c r="H16" s="227"/>
    </row>
    <row r="17" spans="1:11" ht="13.5" customHeight="1">
      <c r="A17" s="711" t="s">
        <v>81</v>
      </c>
      <c r="B17" s="712"/>
      <c r="C17" s="712"/>
      <c r="D17" s="712"/>
      <c r="E17" s="713"/>
      <c r="F17" s="26"/>
      <c r="G17" s="26"/>
      <c r="H17" s="26"/>
      <c r="I17" s="26"/>
      <c r="J17" s="26"/>
      <c r="K17" s="187"/>
    </row>
    <row r="18" spans="1:20" ht="13.5" customHeight="1">
      <c r="A18" s="27" t="s">
        <v>5</v>
      </c>
      <c r="B18" s="59" t="s">
        <v>82</v>
      </c>
      <c r="C18" s="28" t="s">
        <v>83</v>
      </c>
      <c r="D18" s="28" t="s">
        <v>84</v>
      </c>
      <c r="E18" s="29" t="s">
        <v>79</v>
      </c>
      <c r="F18" s="30"/>
      <c r="G18" s="30"/>
      <c r="H18" s="30"/>
      <c r="I18" s="30"/>
      <c r="J18" s="31"/>
      <c r="K18" s="230"/>
      <c r="L18" s="231" t="s">
        <v>85</v>
      </c>
      <c r="M18" s="232" t="s">
        <v>86</v>
      </c>
      <c r="N18" s="232" t="s">
        <v>87</v>
      </c>
      <c r="O18" s="232" t="s">
        <v>82</v>
      </c>
      <c r="P18" s="233" t="s">
        <v>83</v>
      </c>
      <c r="Q18" s="233" t="s">
        <v>88</v>
      </c>
      <c r="R18" s="232" t="s">
        <v>82</v>
      </c>
      <c r="S18" s="233" t="s">
        <v>83</v>
      </c>
      <c r="T18" s="169" t="s">
        <v>84</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95</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706"/>
      <c r="B104" s="706"/>
      <c r="C104" s="706"/>
      <c r="D104" s="706"/>
      <c r="E104" s="60" t="e">
        <f>SUM(E19:E102)</f>
        <v>#REF!</v>
      </c>
      <c r="F104" s="208"/>
      <c r="G104" s="208"/>
      <c r="H104" s="208"/>
      <c r="I104" s="208"/>
      <c r="J104" s="37"/>
      <c r="K104" s="169" t="s">
        <v>95</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11.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11.00390625" style="48" customWidth="1"/>
  </cols>
  <sheetData>
    <row r="1" s="46" customFormat="1" ht="12.75">
      <c r="A1" s="45" t="s">
        <v>89</v>
      </c>
    </row>
    <row r="2" spans="1:7" ht="12.75">
      <c r="A2" s="47" t="s">
        <v>90</v>
      </c>
      <c r="B2" s="48" t="s">
        <v>79</v>
      </c>
      <c r="C2" s="47" t="s">
        <v>82</v>
      </c>
      <c r="D2" s="48" t="s">
        <v>83</v>
      </c>
      <c r="E2" s="48" t="s">
        <v>84</v>
      </c>
      <c r="F2" s="47" t="s">
        <v>91</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
    <pageSetUpPr fitToPage="1"/>
  </sheetPr>
  <dimension ref="A1:CF72"/>
  <sheetViews>
    <sheetView showGridLines="0" showZeros="0" tabSelected="1" zoomScalePageLayoutView="0"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11.00390625" defaultRowHeight="15.75" customHeight="1"/>
  <cols>
    <col min="1" max="1" width="2.00390625" style="10" customWidth="1"/>
    <col min="2" max="3" width="2.375" style="10" customWidth="1"/>
    <col min="4" max="4" width="3.00390625" style="10" customWidth="1"/>
    <col min="5" max="5" width="4.125" style="10" customWidth="1"/>
    <col min="6" max="6" width="2.375" style="10" customWidth="1"/>
    <col min="7" max="7" width="6.375" style="10" customWidth="1"/>
    <col min="8" max="8" width="3.875" style="10" customWidth="1"/>
    <col min="9" max="9" width="1.12109375" style="10" customWidth="1"/>
    <col min="10" max="10" width="0.37109375" style="10" customWidth="1"/>
    <col min="11" max="11" width="2.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3.125" style="10" customWidth="1"/>
    <col min="24" max="24" width="4.125" style="10" customWidth="1"/>
    <col min="25" max="25" width="5.375" style="10" customWidth="1"/>
    <col min="26" max="26" width="2.75390625" style="10" customWidth="1"/>
    <col min="27" max="27" width="4.37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37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11.00390625" style="10" customWidth="1"/>
    <col min="78" max="78" width="0" style="10" hidden="1" customWidth="1"/>
    <col min="79" max="79" width="11.00390625" style="10" customWidth="1"/>
    <col min="80" max="82" width="0" style="10" hidden="1" customWidth="1"/>
    <col min="83" max="16384" width="11.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I3" s="311"/>
      <c r="AJ3" s="311"/>
      <c r="AK3" s="311"/>
      <c r="AL3" s="311"/>
      <c r="AM3" s="311"/>
      <c r="AN3" s="311"/>
    </row>
    <row r="4" spans="1:40" ht="20.25" customHeight="1">
      <c r="A4" s="720" t="s">
        <v>211</v>
      </c>
      <c r="B4" s="225"/>
      <c r="C4" s="225"/>
      <c r="D4" s="225"/>
      <c r="E4" s="12"/>
      <c r="F4" s="225"/>
      <c r="G4" s="12"/>
      <c r="H4" s="12"/>
      <c r="I4" s="12"/>
      <c r="J4" s="225"/>
      <c r="K4" s="12"/>
      <c r="L4" s="12" t="s">
        <v>30</v>
      </c>
      <c r="M4" s="12"/>
      <c r="N4" s="82">
        <f>('Week 1'!BB1+'Week 2'!BB1+'Week 3'!BB1+'Week 4'!BB1+'Week 5'!BB1+'Week 6'!BB1+'Week 7'!BB1+'Week 8'!BB1+'Week 9'!BB1+'Week 10'!BB1+'Week 11'!BB1+'Week 12'!BB1+'Week 13'!BB1)</f>
        <v>1</v>
      </c>
      <c r="O4" s="225"/>
      <c r="P4" s="598" t="s">
        <v>128</v>
      </c>
      <c r="Q4" s="598"/>
      <c r="R4" s="598"/>
      <c r="S4" s="598"/>
      <c r="T4" s="598"/>
      <c r="U4" s="598"/>
      <c r="V4" s="598"/>
      <c r="W4" s="598"/>
      <c r="X4" s="598"/>
      <c r="Y4" s="598"/>
      <c r="Z4" s="598"/>
      <c r="AA4" s="598"/>
      <c r="AB4" s="598"/>
      <c r="AC4" s="598"/>
      <c r="AD4" s="225"/>
      <c r="AE4" s="225"/>
      <c r="AF4" s="225"/>
      <c r="AG4" s="225"/>
      <c r="AH4" s="225"/>
      <c r="AI4" s="225"/>
      <c r="AJ4" s="225"/>
      <c r="AK4" s="225"/>
      <c r="AL4" s="225"/>
      <c r="AM4" s="225"/>
      <c r="AN4" s="225"/>
    </row>
    <row r="5" spans="1:84" s="11" customFormat="1" ht="18" customHeight="1">
      <c r="A5" s="560" t="s">
        <v>102</v>
      </c>
      <c r="B5" s="561"/>
      <c r="C5" s="562"/>
      <c r="D5" s="566"/>
      <c r="E5" s="567"/>
      <c r="F5" s="567"/>
      <c r="G5" s="567"/>
      <c r="H5" s="567"/>
      <c r="I5" s="567"/>
      <c r="J5" s="567"/>
      <c r="K5" s="567"/>
      <c r="L5" s="567"/>
      <c r="M5" s="567"/>
      <c r="N5" s="567"/>
      <c r="O5" s="568"/>
      <c r="P5" s="572" t="s">
        <v>66</v>
      </c>
      <c r="Q5" s="500"/>
      <c r="R5" s="526"/>
      <c r="S5" s="527"/>
      <c r="T5" s="527"/>
      <c r="U5" s="527"/>
      <c r="V5" s="527"/>
      <c r="W5" s="527"/>
      <c r="X5" s="527"/>
      <c r="Y5" s="527"/>
      <c r="Z5" s="527"/>
      <c r="AA5" s="527"/>
      <c r="AB5" s="527"/>
      <c r="AC5" s="528"/>
      <c r="AD5" s="525" t="s">
        <v>17</v>
      </c>
      <c r="AE5" s="525"/>
      <c r="AF5" s="525"/>
      <c r="AG5" s="525"/>
      <c r="AH5" s="525"/>
      <c r="AI5" s="525"/>
      <c r="AJ5" s="525"/>
      <c r="AK5" s="525"/>
      <c r="AL5" s="525" t="s">
        <v>52</v>
      </c>
      <c r="AM5" s="525"/>
      <c r="AN5" s="525"/>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63"/>
      <c r="B6" s="564"/>
      <c r="C6" s="565"/>
      <c r="D6" s="569"/>
      <c r="E6" s="570"/>
      <c r="F6" s="570"/>
      <c r="G6" s="570"/>
      <c r="H6" s="570"/>
      <c r="I6" s="570"/>
      <c r="J6" s="570"/>
      <c r="K6" s="570"/>
      <c r="L6" s="570"/>
      <c r="M6" s="570"/>
      <c r="N6" s="570"/>
      <c r="O6" s="571"/>
      <c r="P6" s="551" t="s">
        <v>19</v>
      </c>
      <c r="Q6" s="552"/>
      <c r="R6" s="526"/>
      <c r="S6" s="527"/>
      <c r="T6" s="527"/>
      <c r="U6" s="527"/>
      <c r="V6" s="527"/>
      <c r="W6" s="527"/>
      <c r="X6" s="527"/>
      <c r="Y6" s="527"/>
      <c r="Z6" s="527"/>
      <c r="AA6" s="527"/>
      <c r="AB6" s="527"/>
      <c r="AC6" s="528"/>
      <c r="AD6" s="382"/>
      <c r="AE6" s="383"/>
      <c r="AF6" s="383"/>
      <c r="AG6" s="383"/>
      <c r="AH6" s="383"/>
      <c r="AI6" s="383"/>
      <c r="AJ6" s="383"/>
      <c r="AK6" s="384"/>
      <c r="AL6" s="83" t="s">
        <v>14</v>
      </c>
      <c r="AM6" s="529"/>
      <c r="AN6" s="530"/>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53" t="s">
        <v>18</v>
      </c>
      <c r="B7" s="554"/>
      <c r="C7" s="554"/>
      <c r="D7" s="555"/>
      <c r="E7" s="555"/>
      <c r="F7" s="555"/>
      <c r="G7" s="556"/>
      <c r="H7" s="556"/>
      <c r="I7" s="556"/>
      <c r="J7" s="556"/>
      <c r="K7" s="556"/>
      <c r="L7" s="557"/>
      <c r="M7" s="547" t="s">
        <v>103</v>
      </c>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2"/>
      <c r="AX7" s="224" t="str">
        <f>IF(AX6="G","True","FALSE")</f>
        <v>FALSE</v>
      </c>
      <c r="AZ7" s="224"/>
      <c r="BC7" s="224"/>
    </row>
    <row r="8" spans="1:52" ht="15.75" customHeight="1">
      <c r="A8" s="573" t="s">
        <v>71</v>
      </c>
      <c r="B8" s="574"/>
      <c r="C8" s="574"/>
      <c r="D8" s="574"/>
      <c r="E8" s="574"/>
      <c r="F8" s="575"/>
      <c r="G8" s="576"/>
      <c r="H8" s="577"/>
      <c r="I8" s="577"/>
      <c r="J8" s="577"/>
      <c r="K8" s="577"/>
      <c r="L8" s="577"/>
      <c r="M8" s="605"/>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7"/>
      <c r="AX8" s="12">
        <f>LEN(AD6)</f>
        <v>0</v>
      </c>
      <c r="AZ8" s="12" t="str">
        <f>IF(AND(D5&gt;0,R5&gt;0,R6&gt;0,AD6&gt;0,AM6&gt;0,G8&gt;0,G9&gt;0,M8&gt;0),"YES","NO")</f>
        <v>NO</v>
      </c>
    </row>
    <row r="9" spans="1:56" ht="15.75" customHeight="1">
      <c r="A9" s="573" t="s">
        <v>74</v>
      </c>
      <c r="B9" s="574"/>
      <c r="C9" s="574"/>
      <c r="D9" s="574"/>
      <c r="E9" s="574"/>
      <c r="F9" s="575"/>
      <c r="G9" s="576"/>
      <c r="H9" s="578"/>
      <c r="I9" s="578"/>
      <c r="J9" s="578"/>
      <c r="K9" s="578"/>
      <c r="L9" s="578"/>
      <c r="M9" s="608"/>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10"/>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82">
        <v>1</v>
      </c>
      <c r="N10" s="495"/>
      <c r="O10" s="495"/>
      <c r="P10" s="495">
        <f>IF(M10&lt;&gt;0,+M10+1,0)</f>
        <v>2</v>
      </c>
      <c r="Q10" s="495"/>
      <c r="R10" s="495"/>
      <c r="S10" s="495">
        <f>IF(P10&lt;&gt;0,+P10+1,0)</f>
        <v>3</v>
      </c>
      <c r="T10" s="495"/>
      <c r="U10" s="495"/>
      <c r="V10" s="495">
        <f>IF(S10&lt;&gt;0,+S10+1,0)</f>
        <v>4</v>
      </c>
      <c r="W10" s="495"/>
      <c r="X10" s="495"/>
      <c r="Y10" s="495">
        <f>IF(V10&lt;&gt;0,+V10+1,0)</f>
        <v>5</v>
      </c>
      <c r="Z10" s="495"/>
      <c r="AA10" s="495"/>
      <c r="AB10" s="495">
        <f>IF(Y10&lt;&gt;0,+Y10+1,0)</f>
        <v>6</v>
      </c>
      <c r="AC10" s="495"/>
      <c r="AD10" s="495"/>
      <c r="AE10" s="495">
        <f>IF(AB10&lt;&gt;0,+AB10+1,0)</f>
        <v>7</v>
      </c>
      <c r="AF10" s="495"/>
      <c r="AG10" s="495"/>
      <c r="AH10" s="54"/>
      <c r="AI10" s="54"/>
      <c r="AJ10" s="54"/>
      <c r="AK10" s="54"/>
      <c r="AL10" s="54"/>
      <c r="AM10" s="54"/>
      <c r="AN10" s="55"/>
    </row>
    <row r="11" spans="1:81" s="11" customFormat="1" ht="13.5" customHeight="1">
      <c r="A11" s="85"/>
      <c r="B11" s="84"/>
      <c r="C11" s="84"/>
      <c r="D11" s="84"/>
      <c r="E11" s="84"/>
      <c r="F11" s="84"/>
      <c r="G11" s="84"/>
      <c r="H11" s="471" t="s">
        <v>45</v>
      </c>
      <c r="I11" s="471"/>
      <c r="J11" s="471"/>
      <c r="K11" s="471"/>
      <c r="L11" s="472"/>
      <c r="M11" s="385">
        <f>G8</f>
        <v>0</v>
      </c>
      <c r="N11" s="386"/>
      <c r="O11" s="387"/>
      <c r="P11" s="470">
        <f>IF(P10&lt;='Per Diem Calc Tool'!$O$7+1,M11+1,"")</f>
      </c>
      <c r="Q11" s="470"/>
      <c r="R11" s="470"/>
      <c r="S11" s="470">
        <f>IF(S10&lt;='Per Diem Calc Tool'!$O$7+1,P11+1,"")</f>
      </c>
      <c r="T11" s="470"/>
      <c r="U11" s="470"/>
      <c r="V11" s="470">
        <f>IF(V10&lt;='Per Diem Calc Tool'!$O$7+1,S11+1,"")</f>
      </c>
      <c r="W11" s="470"/>
      <c r="X11" s="470"/>
      <c r="Y11" s="470">
        <f>IF(Y10&lt;='Per Diem Calc Tool'!$O$7+1,V11+1,"")</f>
      </c>
      <c r="Z11" s="470"/>
      <c r="AA11" s="470"/>
      <c r="AB11" s="470">
        <f>IF(AB10&lt;='Per Diem Calc Tool'!$O$7+1,Y11+1,"")</f>
      </c>
      <c r="AC11" s="470"/>
      <c r="AD11" s="470"/>
      <c r="AE11" s="470">
        <f>IF(AE10&lt;='Per Diem Calc Tool'!$O$7+1,AB11+1,"")</f>
      </c>
      <c r="AF11" s="470"/>
      <c r="AG11" s="470"/>
      <c r="AH11" s="86"/>
      <c r="AI11" s="354" t="s">
        <v>202</v>
      </c>
      <c r="AJ11" s="355"/>
      <c r="AK11" s="355"/>
      <c r="AL11" s="355"/>
      <c r="AM11" s="355"/>
      <c r="AN11" s="356"/>
      <c r="AW11" s="66"/>
      <c r="AX11" s="223"/>
      <c r="AZ11" s="224"/>
      <c r="BC11" s="224"/>
      <c r="CC11" s="224" t="s">
        <v>203</v>
      </c>
    </row>
    <row r="12" spans="1:81" s="11" customFormat="1" ht="13.5" customHeight="1" thickBot="1">
      <c r="A12" s="87"/>
      <c r="B12" s="5"/>
      <c r="C12" s="5"/>
      <c r="D12" s="5"/>
      <c r="E12" s="5"/>
      <c r="F12" s="251"/>
      <c r="G12" s="88"/>
      <c r="H12" s="88" t="s">
        <v>113</v>
      </c>
      <c r="I12" s="251"/>
      <c r="J12" s="89"/>
      <c r="K12" s="89"/>
      <c r="L12" s="90"/>
      <c r="M12" s="372">
        <f>M11</f>
        <v>0</v>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315"/>
      <c r="AJ12" s="357" t="s">
        <v>203</v>
      </c>
      <c r="AK12" s="358"/>
      <c r="AL12" s="358"/>
      <c r="AM12" s="359"/>
      <c r="AN12" s="316"/>
      <c r="AW12" s="66"/>
      <c r="AX12" s="223"/>
      <c r="AZ12" s="224"/>
      <c r="BC12" s="224"/>
      <c r="CC12" s="224" t="s">
        <v>204</v>
      </c>
    </row>
    <row r="13" spans="1:81" s="11" customFormat="1" ht="12" customHeight="1">
      <c r="A13" s="579" t="s">
        <v>29</v>
      </c>
      <c r="B13" s="580"/>
      <c r="C13" s="580"/>
      <c r="D13" s="580"/>
      <c r="E13" s="580"/>
      <c r="F13" s="580"/>
      <c r="G13" s="581"/>
      <c r="H13" s="486" t="s">
        <v>183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68"/>
      <c r="AI13" s="92"/>
      <c r="AJ13" s="312"/>
      <c r="AK13" s="312"/>
      <c r="AL13" s="93"/>
      <c r="AM13" s="93"/>
      <c r="AN13" s="94"/>
      <c r="AX13" s="224"/>
      <c r="AZ13" s="224"/>
      <c r="BC13" s="224"/>
      <c r="CC13" s="224" t="s">
        <v>205</v>
      </c>
    </row>
    <row r="14" spans="1:81" s="11" customFormat="1" ht="12" customHeight="1">
      <c r="A14" s="122"/>
      <c r="B14" s="123"/>
      <c r="C14" s="123"/>
      <c r="D14" s="123"/>
      <c r="E14" s="123"/>
      <c r="F14" s="123"/>
      <c r="G14" s="123"/>
      <c r="H14" s="378" t="s">
        <v>3</v>
      </c>
      <c r="I14" s="379"/>
      <c r="J14" s="379"/>
      <c r="K14" s="379"/>
      <c r="L14" s="380"/>
      <c r="M14" s="375"/>
      <c r="N14" s="376"/>
      <c r="O14" s="377"/>
      <c r="P14" s="375"/>
      <c r="Q14" s="376"/>
      <c r="R14" s="377"/>
      <c r="S14" s="375"/>
      <c r="T14" s="376"/>
      <c r="U14" s="377"/>
      <c r="V14" s="375"/>
      <c r="W14" s="376"/>
      <c r="X14" s="377"/>
      <c r="Y14" s="375"/>
      <c r="Z14" s="376"/>
      <c r="AA14" s="377"/>
      <c r="AB14" s="375"/>
      <c r="AC14" s="376"/>
      <c r="AD14" s="377"/>
      <c r="AE14" s="375"/>
      <c r="AF14" s="376"/>
      <c r="AG14" s="377"/>
      <c r="AH14" s="69"/>
      <c r="AI14" s="92"/>
      <c r="AJ14" s="93"/>
      <c r="AK14" s="93"/>
      <c r="AL14" s="93"/>
      <c r="AM14" s="93"/>
      <c r="AN14" s="94"/>
      <c r="AX14" s="224"/>
      <c r="AZ14" s="224"/>
      <c r="BC14" s="224"/>
      <c r="CC14" s="224" t="s">
        <v>206</v>
      </c>
    </row>
    <row r="15" spans="1:55" s="11" customFormat="1" ht="12" customHeight="1">
      <c r="A15" s="122"/>
      <c r="B15" s="123"/>
      <c r="C15" s="123"/>
      <c r="D15" s="123"/>
      <c r="E15" s="123"/>
      <c r="F15" s="123"/>
      <c r="G15" s="123"/>
      <c r="H15" s="378" t="s">
        <v>28</v>
      </c>
      <c r="I15" s="379"/>
      <c r="J15" s="379"/>
      <c r="K15" s="379"/>
      <c r="L15" s="380"/>
      <c r="M15" s="375"/>
      <c r="N15" s="376"/>
      <c r="O15" s="377"/>
      <c r="P15" s="375"/>
      <c r="Q15" s="376"/>
      <c r="R15" s="377"/>
      <c r="S15" s="375"/>
      <c r="T15" s="376"/>
      <c r="U15" s="377"/>
      <c r="V15" s="375"/>
      <c r="W15" s="376"/>
      <c r="X15" s="377"/>
      <c r="Y15" s="375"/>
      <c r="Z15" s="376"/>
      <c r="AA15" s="377"/>
      <c r="AB15" s="375"/>
      <c r="AC15" s="376"/>
      <c r="AD15" s="377"/>
      <c r="AE15" s="375"/>
      <c r="AF15" s="376"/>
      <c r="AG15" s="377"/>
      <c r="AH15" s="69"/>
      <c r="AI15" s="92"/>
      <c r="AJ15" s="93"/>
      <c r="AK15" s="93"/>
      <c r="AL15" s="93"/>
      <c r="AM15" s="93"/>
      <c r="AN15" s="94"/>
      <c r="AX15" s="224"/>
      <c r="AZ15" s="224"/>
      <c r="BC15" s="224"/>
    </row>
    <row r="16" spans="1:55" s="11" customFormat="1" ht="12" customHeight="1">
      <c r="A16" s="122"/>
      <c r="B16" s="123"/>
      <c r="C16" s="123"/>
      <c r="D16" s="123"/>
      <c r="E16" s="123"/>
      <c r="F16" s="123"/>
      <c r="G16" s="123"/>
      <c r="H16" s="486" t="s">
        <v>4</v>
      </c>
      <c r="I16" s="486"/>
      <c r="J16" s="486"/>
      <c r="K16" s="486"/>
      <c r="L16" s="486"/>
      <c r="M16" s="368"/>
      <c r="N16" s="368"/>
      <c r="O16" s="368"/>
      <c r="P16" s="368"/>
      <c r="Q16" s="368"/>
      <c r="R16" s="368"/>
      <c r="S16" s="368"/>
      <c r="T16" s="368"/>
      <c r="U16" s="368"/>
      <c r="V16" s="368"/>
      <c r="W16" s="368"/>
      <c r="X16" s="368"/>
      <c r="Y16" s="368"/>
      <c r="Z16" s="368"/>
      <c r="AA16" s="368"/>
      <c r="AB16" s="368"/>
      <c r="AC16" s="368"/>
      <c r="AD16" s="368"/>
      <c r="AE16" s="368"/>
      <c r="AF16" s="368"/>
      <c r="AG16" s="368"/>
      <c r="AH16" s="69"/>
      <c r="AI16" s="92"/>
      <c r="AJ16" s="93"/>
      <c r="AK16" s="93"/>
      <c r="AL16" s="93"/>
      <c r="AM16" s="93"/>
      <c r="AN16" s="94"/>
      <c r="AX16" s="224"/>
      <c r="AZ16" s="224"/>
      <c r="BC16" s="224"/>
    </row>
    <row r="17" spans="1:55" s="11" customFormat="1" ht="12" customHeight="1">
      <c r="A17" s="4"/>
      <c r="B17" s="124" t="s">
        <v>38</v>
      </c>
      <c r="C17" s="127"/>
      <c r="D17" s="127"/>
      <c r="E17" s="127"/>
      <c r="F17" s="127"/>
      <c r="G17" s="127"/>
      <c r="H17" s="127"/>
      <c r="I17" s="127"/>
      <c r="J17" s="127"/>
      <c r="K17" s="127"/>
      <c r="L17" s="127"/>
      <c r="M17" s="128" t="s">
        <v>43</v>
      </c>
      <c r="N17" s="369" t="s">
        <v>44</v>
      </c>
      <c r="O17" s="369"/>
      <c r="P17" s="128" t="s">
        <v>43</v>
      </c>
      <c r="Q17" s="369" t="s">
        <v>44</v>
      </c>
      <c r="R17" s="369"/>
      <c r="S17" s="128" t="s">
        <v>43</v>
      </c>
      <c r="T17" s="369" t="s">
        <v>44</v>
      </c>
      <c r="U17" s="369"/>
      <c r="V17" s="128" t="s">
        <v>43</v>
      </c>
      <c r="W17" s="369" t="s">
        <v>44</v>
      </c>
      <c r="X17" s="369"/>
      <c r="Y17" s="128" t="s">
        <v>43</v>
      </c>
      <c r="Z17" s="369" t="s">
        <v>44</v>
      </c>
      <c r="AA17" s="369"/>
      <c r="AB17" s="128" t="s">
        <v>43</v>
      </c>
      <c r="AC17" s="369" t="s">
        <v>44</v>
      </c>
      <c r="AD17" s="369"/>
      <c r="AE17" s="128" t="s">
        <v>43</v>
      </c>
      <c r="AF17" s="369" t="s">
        <v>44</v>
      </c>
      <c r="AG17" s="369"/>
      <c r="AH17" s="5"/>
      <c r="AI17" s="489" t="s">
        <v>27</v>
      </c>
      <c r="AJ17" s="490"/>
      <c r="AK17" s="491"/>
      <c r="AL17" s="617" t="s">
        <v>26</v>
      </c>
      <c r="AM17" s="618"/>
      <c r="AN17" s="619"/>
      <c r="AX17" s="224"/>
      <c r="AY17" s="70"/>
      <c r="AZ17" s="224"/>
      <c r="BC17" s="224"/>
    </row>
    <row r="18" spans="1:55" s="11" customFormat="1" ht="17.25" customHeight="1">
      <c r="A18" s="87"/>
      <c r="B18" s="87"/>
      <c r="C18" s="370" t="s">
        <v>110</v>
      </c>
      <c r="D18" s="371"/>
      <c r="E18" s="371"/>
      <c r="F18" s="371"/>
      <c r="G18" s="371"/>
      <c r="H18" s="381">
        <f>IF(G8=0,0,IF(G8&gt;=Instructions!$C$33,Instructions!D33,IF(G8&lt;Instructions!$C$33,Instructions!D32,0)))</f>
        <v>0</v>
      </c>
      <c r="I18" s="381"/>
      <c r="J18" s="126"/>
      <c r="K18" s="558" t="s">
        <v>104</v>
      </c>
      <c r="L18" s="559"/>
      <c r="M18" s="307">
        <f>IF(N18&gt;0,H18,"")</f>
      </c>
      <c r="N18" s="388"/>
      <c r="O18" s="389"/>
      <c r="P18" s="307">
        <f>IF(Q18&gt;0,H18,"")</f>
      </c>
      <c r="Q18" s="388"/>
      <c r="R18" s="389"/>
      <c r="S18" s="307">
        <f>IF(T18&gt;0,H18,"")</f>
      </c>
      <c r="T18" s="388"/>
      <c r="U18" s="389"/>
      <c r="V18" s="307">
        <f>IF(W18&gt;0,H18,"")</f>
      </c>
      <c r="W18" s="388"/>
      <c r="X18" s="389"/>
      <c r="Y18" s="307">
        <f>IF(Z18&gt;0,H18,"")</f>
      </c>
      <c r="Z18" s="388"/>
      <c r="AA18" s="389"/>
      <c r="AB18" s="307">
        <f>IF(AC18&gt;0,H18,"")</f>
      </c>
      <c r="AC18" s="388"/>
      <c r="AD18" s="389"/>
      <c r="AE18" s="307">
        <f>IF(AF18&gt;0,H18,"")</f>
      </c>
      <c r="AF18" s="388"/>
      <c r="AG18" s="389"/>
      <c r="AH18" s="2"/>
      <c r="AI18" s="492"/>
      <c r="AJ18" s="492"/>
      <c r="AK18" s="493"/>
      <c r="AL18" s="620"/>
      <c r="AM18" s="621"/>
      <c r="AN18" s="622"/>
      <c r="AX18" s="224"/>
      <c r="AZ18" s="224"/>
      <c r="BC18" s="224"/>
    </row>
    <row r="19" spans="1:55" s="11" customFormat="1" ht="17.25" customHeight="1">
      <c r="A19" s="87"/>
      <c r="B19" s="4"/>
      <c r="C19" s="365" t="s">
        <v>106</v>
      </c>
      <c r="D19" s="366"/>
      <c r="E19" s="366"/>
      <c r="F19" s="366"/>
      <c r="G19" s="366"/>
      <c r="H19" s="366"/>
      <c r="I19" s="366"/>
      <c r="J19" s="366"/>
      <c r="K19" s="366"/>
      <c r="L19" s="367"/>
      <c r="M19" s="353">
        <f>IF(M18&lt;&gt;"",N18*M18,+N18*$H$18)</f>
        <v>0</v>
      </c>
      <c r="N19" s="353"/>
      <c r="O19" s="353"/>
      <c r="P19" s="353">
        <f>IF(P18&lt;&gt;"",Q18*P18,+Q18*$H$18)</f>
        <v>0</v>
      </c>
      <c r="Q19" s="353"/>
      <c r="R19" s="353"/>
      <c r="S19" s="353">
        <f>IF(S18&lt;&gt;"",T18*S18,+T18*$H$18)</f>
        <v>0</v>
      </c>
      <c r="T19" s="353"/>
      <c r="U19" s="353"/>
      <c r="V19" s="353">
        <f>IF(V18&lt;&gt;"",W18*V18,+W18*$H$18)</f>
        <v>0</v>
      </c>
      <c r="W19" s="353"/>
      <c r="X19" s="353"/>
      <c r="Y19" s="353">
        <f>IF(Y18&lt;&gt;"",Z18*Y18,+Z18*$H$18)</f>
        <v>0</v>
      </c>
      <c r="Z19" s="353"/>
      <c r="AA19" s="353"/>
      <c r="AB19" s="353">
        <f>IF(AB18&lt;&gt;"",AC18*AB18,+AC18*$H$18)</f>
        <v>0</v>
      </c>
      <c r="AC19" s="353"/>
      <c r="AD19" s="353"/>
      <c r="AE19" s="353">
        <f>IF(AE18&lt;&gt;"",AF18*AE18,+AF18*$H$18)</f>
        <v>0</v>
      </c>
      <c r="AF19" s="353"/>
      <c r="AG19" s="353"/>
      <c r="AH19" s="252"/>
      <c r="AI19" s="436">
        <f>SUM(M19:AG19)</f>
        <v>0</v>
      </c>
      <c r="AJ19" s="353"/>
      <c r="AK19" s="353"/>
      <c r="AL19" s="427">
        <f>AI19+'Week 2'!AI18+'Week 3'!AI18+'Week 4'!AI18+'Week 5'!AI18+'Week 6'!AI18+'Week 7'!AI18+'Week 8'!AI18+'Week 9'!AI18+'Week 10'!AI18+'Week 11'!AI18+'Week 12'!AI18+'Week 13'!AI18</f>
        <v>0</v>
      </c>
      <c r="AM19" s="428"/>
      <c r="AN19" s="429"/>
      <c r="AX19" s="224"/>
      <c r="AZ19" s="224"/>
      <c r="BC19" s="224"/>
    </row>
    <row r="20" spans="1:55" s="11" customFormat="1" ht="17.25" customHeight="1">
      <c r="A20" s="87"/>
      <c r="B20" s="4"/>
      <c r="C20" s="365" t="s">
        <v>92</v>
      </c>
      <c r="D20" s="366"/>
      <c r="E20" s="366"/>
      <c r="F20" s="366"/>
      <c r="G20" s="366"/>
      <c r="H20" s="391"/>
      <c r="I20" s="392"/>
      <c r="J20" s="392"/>
      <c r="K20" s="392"/>
      <c r="L20" s="393"/>
      <c r="M20" s="494"/>
      <c r="N20" s="494"/>
      <c r="O20" s="494"/>
      <c r="P20" s="352"/>
      <c r="Q20" s="352"/>
      <c r="R20" s="352"/>
      <c r="S20" s="352"/>
      <c r="T20" s="352"/>
      <c r="U20" s="352"/>
      <c r="V20" s="352"/>
      <c r="W20" s="352"/>
      <c r="X20" s="352"/>
      <c r="Y20" s="352"/>
      <c r="Z20" s="352"/>
      <c r="AA20" s="352"/>
      <c r="AB20" s="352"/>
      <c r="AC20" s="352"/>
      <c r="AD20" s="352"/>
      <c r="AE20" s="352"/>
      <c r="AF20" s="352"/>
      <c r="AG20" s="352"/>
      <c r="AH20" s="214"/>
      <c r="AI20" s="434">
        <f>SUM(M20:AG20)</f>
        <v>0</v>
      </c>
      <c r="AJ20" s="435"/>
      <c r="AK20" s="435"/>
      <c r="AL20" s="427">
        <f>AI20+'Week 2'!AI19+'Week 3'!AI19+'Week 4'!AI19+'Week 5'!AI19+'Week 6'!AI19+'Week 7'!AI19+'Week 8'!AI19+'Week 9'!AI19+'Week 10'!AI19+'Week 11'!AI19+'Week 12'!AI19+'Week 13'!AI19</f>
        <v>0</v>
      </c>
      <c r="AM20" s="428"/>
      <c r="AN20" s="429"/>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65" t="s">
        <v>96</v>
      </c>
      <c r="D21" s="366"/>
      <c r="E21" s="366"/>
      <c r="F21" s="366"/>
      <c r="G21" s="367"/>
      <c r="H21" s="391"/>
      <c r="I21" s="392"/>
      <c r="J21" s="392"/>
      <c r="K21" s="392"/>
      <c r="L21" s="393"/>
      <c r="M21" s="602"/>
      <c r="N21" s="603"/>
      <c r="O21" s="604"/>
      <c r="P21" s="410"/>
      <c r="Q21" s="411"/>
      <c r="R21" s="412"/>
      <c r="S21" s="410"/>
      <c r="T21" s="411"/>
      <c r="U21" s="412"/>
      <c r="V21" s="410"/>
      <c r="W21" s="411"/>
      <c r="X21" s="412"/>
      <c r="Y21" s="410"/>
      <c r="Z21" s="411"/>
      <c r="AA21" s="412"/>
      <c r="AB21" s="410"/>
      <c r="AC21" s="411"/>
      <c r="AD21" s="412"/>
      <c r="AE21" s="410"/>
      <c r="AF21" s="411"/>
      <c r="AG21" s="412"/>
      <c r="AH21" s="214"/>
      <c r="AI21" s="434">
        <f>SUM(M21:AG21)</f>
        <v>0</v>
      </c>
      <c r="AJ21" s="435"/>
      <c r="AK21" s="435"/>
      <c r="AL21" s="427">
        <f>AI21+'Week 2'!AI20+'Week 3'!AI20+'Week 4'!AI20+'Week 5'!AI20+'Week 6'!AI20+'Week 7'!AI20+'Week 8'!AI20+'Week 9'!AI20+'Week 10'!AI20+'Week 11'!AI20+'Week 12'!AI20+'Week 13'!AI20</f>
        <v>0</v>
      </c>
      <c r="AM21" s="428"/>
      <c r="AN21" s="429"/>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76"/>
      <c r="D22" s="477"/>
      <c r="E22" s="477"/>
      <c r="F22" s="477"/>
      <c r="G22" s="478"/>
      <c r="H22" s="496"/>
      <c r="I22" s="497"/>
      <c r="J22" s="497"/>
      <c r="K22" s="497"/>
      <c r="L22" s="498"/>
      <c r="M22" s="352"/>
      <c r="N22" s="352"/>
      <c r="O22" s="352"/>
      <c r="P22" s="352"/>
      <c r="Q22" s="352"/>
      <c r="R22" s="352"/>
      <c r="S22" s="352"/>
      <c r="T22" s="352"/>
      <c r="U22" s="352"/>
      <c r="V22" s="352"/>
      <c r="W22" s="352"/>
      <c r="X22" s="352"/>
      <c r="Y22" s="352"/>
      <c r="Z22" s="352"/>
      <c r="AA22" s="352"/>
      <c r="AB22" s="352"/>
      <c r="AC22" s="352"/>
      <c r="AD22" s="352"/>
      <c r="AE22" s="352"/>
      <c r="AF22" s="352"/>
      <c r="AG22" s="352"/>
      <c r="AH22" s="214"/>
      <c r="AI22" s="434">
        <f>SUM(M22:AG22)</f>
        <v>0</v>
      </c>
      <c r="AJ22" s="435"/>
      <c r="AK22" s="435"/>
      <c r="AL22" s="427">
        <f>AI22+'Week 2'!AI21+'Week 3'!AI21+'Week 4'!AI21+'Week 5'!AI21+'Week 6'!AI21+'Week 7'!AI21+'Week 8'!AI21+'Week 9'!AI21+'Week 10'!AI21+'Week 11'!AI21+'Week 12'!AI21</f>
        <v>0</v>
      </c>
      <c r="AM22" s="428"/>
      <c r="AN22" s="429"/>
      <c r="AW22" s="224" t="str">
        <f t="shared" si="0"/>
        <v>BAD</v>
      </c>
      <c r="AX22" s="224" t="str">
        <f t="shared" si="1"/>
        <v>good</v>
      </c>
      <c r="AY22" s="224" t="str">
        <f t="shared" si="2"/>
        <v>good</v>
      </c>
      <c r="AZ22" s="224"/>
      <c r="BC22" s="224"/>
    </row>
    <row r="23" spans="1:55" s="11" customFormat="1" ht="13.5" customHeight="1">
      <c r="A23" s="4"/>
      <c r="B23" s="125" t="s">
        <v>39</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65" t="s">
        <v>1</v>
      </c>
      <c r="D24" s="366"/>
      <c r="E24" s="366"/>
      <c r="F24" s="366"/>
      <c r="G24" s="367"/>
      <c r="H24" s="391"/>
      <c r="I24" s="392"/>
      <c r="J24" s="392"/>
      <c r="K24" s="392"/>
      <c r="L24" s="393"/>
      <c r="M24" s="488"/>
      <c r="N24" s="488"/>
      <c r="O24" s="488"/>
      <c r="P24" s="352"/>
      <c r="Q24" s="352"/>
      <c r="R24" s="352"/>
      <c r="S24" s="352"/>
      <c r="T24" s="352"/>
      <c r="U24" s="352"/>
      <c r="V24" s="352"/>
      <c r="W24" s="352"/>
      <c r="X24" s="352"/>
      <c r="Y24" s="352"/>
      <c r="Z24" s="352"/>
      <c r="AA24" s="352"/>
      <c r="AB24" s="352"/>
      <c r="AC24" s="352"/>
      <c r="AD24" s="352"/>
      <c r="AE24" s="352"/>
      <c r="AF24" s="352"/>
      <c r="AG24" s="352"/>
      <c r="AH24" s="215"/>
      <c r="AI24" s="436">
        <f>SUM(M24:AG24)</f>
        <v>0</v>
      </c>
      <c r="AJ24" s="353"/>
      <c r="AK24" s="353"/>
      <c r="AL24" s="427">
        <f>AI24+'Week 2'!AI23+'Week 3'!AI23+'Week 4'!AI23+'Week 5'!AI23+'Week 6'!AI23+'Week 7'!AI23+'Week 8'!AI23+'Week 9'!AI23+'Week 10'!AI23+'Week 11'!AI23+'Week 12'!AI23+'Week 13'!AI23</f>
        <v>0</v>
      </c>
      <c r="AM24" s="428"/>
      <c r="AN24" s="429"/>
      <c r="AW24" s="224" t="str">
        <f t="shared" si="0"/>
        <v>BAD</v>
      </c>
      <c r="AX24" s="224" t="str">
        <f t="shared" si="1"/>
        <v>good</v>
      </c>
      <c r="AY24" s="224" t="str">
        <f t="shared" si="2"/>
        <v>good</v>
      </c>
      <c r="AZ24" s="224"/>
      <c r="BC24" s="224"/>
    </row>
    <row r="25" spans="1:55" s="11" customFormat="1" ht="17.25" customHeight="1">
      <c r="A25" s="87"/>
      <c r="B25" s="87"/>
      <c r="C25" s="365" t="s">
        <v>124</v>
      </c>
      <c r="D25" s="366"/>
      <c r="E25" s="366"/>
      <c r="F25" s="366"/>
      <c r="G25" s="367"/>
      <c r="H25" s="391"/>
      <c r="I25" s="392"/>
      <c r="J25" s="392"/>
      <c r="K25" s="392"/>
      <c r="L25" s="393"/>
      <c r="M25" s="513"/>
      <c r="N25" s="514"/>
      <c r="O25" s="515"/>
      <c r="P25" s="394"/>
      <c r="Q25" s="395"/>
      <c r="R25" s="396"/>
      <c r="S25" s="394"/>
      <c r="T25" s="395"/>
      <c r="U25" s="396"/>
      <c r="V25" s="394"/>
      <c r="W25" s="395"/>
      <c r="X25" s="396"/>
      <c r="Y25" s="394"/>
      <c r="Z25" s="395"/>
      <c r="AA25" s="396"/>
      <c r="AB25" s="394"/>
      <c r="AC25" s="395"/>
      <c r="AD25" s="396"/>
      <c r="AE25" s="394"/>
      <c r="AF25" s="395"/>
      <c r="AG25" s="396"/>
      <c r="AH25" s="215"/>
      <c r="AI25" s="436">
        <f>SUM(M25:AG25)</f>
        <v>0</v>
      </c>
      <c r="AJ25" s="353"/>
      <c r="AK25" s="353"/>
      <c r="AL25" s="427">
        <f>AI25+'Week 2'!AI24+'Week 3'!AI24+'Week 4'!AI24+'Week 5'!AI24+'Week 6'!AI24+'Week 7'!AI24+'Week 8'!AI24+'Week 9'!AI24+'Week 10'!AI24+'Week 11'!AI24+'Week 12'!AI24+'Week 13'!AI24</f>
        <v>0</v>
      </c>
      <c r="AM25" s="428"/>
      <c r="AN25" s="429"/>
      <c r="AW25" s="224"/>
      <c r="AX25" s="224"/>
      <c r="AY25" s="224"/>
      <c r="AZ25" s="224"/>
      <c r="BC25" s="224"/>
    </row>
    <row r="26" spans="1:55" s="11" customFormat="1" ht="17.25" customHeight="1">
      <c r="A26" s="87"/>
      <c r="B26" s="4"/>
      <c r="C26" s="365" t="s">
        <v>2</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352"/>
      <c r="AH26" s="215"/>
      <c r="AI26" s="436">
        <f>SUM(M26:AG26)</f>
        <v>0</v>
      </c>
      <c r="AJ26" s="353"/>
      <c r="AK26" s="353"/>
      <c r="AL26" s="427">
        <f>AI26+'Week 2'!AI25+'Week 3'!AI25+'Week 4'!AI25+'Week 5'!AI25+'Week 6'!AI25+'Week 7'!AI25+'Week 8'!AI25+'Week 9'!AI25+'Week 10'!AI25+'Week 11'!AI25+'Week 12'!AI25+'Week 13'!AI25</f>
        <v>0</v>
      </c>
      <c r="AM26" s="428"/>
      <c r="AN26" s="429"/>
      <c r="AW26" s="224" t="str">
        <f t="shared" si="0"/>
        <v>BAD</v>
      </c>
      <c r="AX26" s="224" t="str">
        <f t="shared" si="1"/>
        <v>good</v>
      </c>
      <c r="AY26" s="224" t="str">
        <f t="shared" si="2"/>
        <v>good</v>
      </c>
      <c r="AZ26" s="224"/>
      <c r="BC26" s="224"/>
    </row>
    <row r="27" spans="1:55" s="11" customFormat="1" ht="17.25" customHeight="1">
      <c r="A27" s="4"/>
      <c r="B27" s="5"/>
      <c r="C27" s="365" t="s">
        <v>94</v>
      </c>
      <c r="D27" s="366"/>
      <c r="E27" s="366"/>
      <c r="F27" s="366"/>
      <c r="G27" s="367"/>
      <c r="H27" s="391"/>
      <c r="I27" s="392"/>
      <c r="J27" s="392"/>
      <c r="K27" s="392"/>
      <c r="L27" s="393"/>
      <c r="M27" s="352"/>
      <c r="N27" s="352"/>
      <c r="O27" s="352"/>
      <c r="P27" s="352"/>
      <c r="Q27" s="352"/>
      <c r="R27" s="352"/>
      <c r="S27" s="352"/>
      <c r="T27" s="352"/>
      <c r="U27" s="352"/>
      <c r="V27" s="352"/>
      <c r="W27" s="352"/>
      <c r="X27" s="352"/>
      <c r="Y27" s="352"/>
      <c r="Z27" s="352"/>
      <c r="AA27" s="352"/>
      <c r="AB27" s="352"/>
      <c r="AC27" s="352"/>
      <c r="AD27" s="352"/>
      <c r="AE27" s="352"/>
      <c r="AF27" s="352"/>
      <c r="AG27" s="352"/>
      <c r="AH27" s="250"/>
      <c r="AI27" s="434">
        <f>SUM(M27:AG27)</f>
        <v>0</v>
      </c>
      <c r="AJ27" s="435"/>
      <c r="AK27" s="435"/>
      <c r="AL27" s="427">
        <f>AI27+'Week 2'!AI26+'Week 3'!AI26+'Week 4'!AI26+'Week 5'!AI26+'Week 6'!AI26+'Week 7'!AI26+'Week 8'!AI26+'Week 9'!AI26+'Week 10'!AI26+'Week 11'!AI26+'Week 12'!AI26+'Week 13'!AI26</f>
        <v>0</v>
      </c>
      <c r="AM27" s="428"/>
      <c r="AN27" s="429"/>
      <c r="AW27" s="224" t="str">
        <f t="shared" si="0"/>
        <v>BAD</v>
      </c>
      <c r="AX27" s="224" t="str">
        <f t="shared" si="1"/>
        <v>good</v>
      </c>
      <c r="AY27" s="224" t="str">
        <f t="shared" si="2"/>
        <v>good</v>
      </c>
      <c r="AZ27" s="224"/>
      <c r="BC27" s="224"/>
    </row>
    <row r="28" spans="1:55" s="11" customFormat="1" ht="13.5" customHeight="1">
      <c r="A28" s="112" t="s">
        <v>97</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599" t="s">
        <v>6</v>
      </c>
      <c r="C29" s="600"/>
      <c r="D29" s="600"/>
      <c r="E29" s="600"/>
      <c r="F29" s="600"/>
      <c r="G29" s="601"/>
      <c r="H29" s="391"/>
      <c r="I29" s="392"/>
      <c r="J29" s="392"/>
      <c r="K29" s="392"/>
      <c r="L29" s="393"/>
      <c r="M29" s="352"/>
      <c r="N29" s="352"/>
      <c r="O29" s="352"/>
      <c r="P29" s="352"/>
      <c r="Q29" s="352"/>
      <c r="R29" s="352"/>
      <c r="S29" s="352"/>
      <c r="T29" s="352"/>
      <c r="U29" s="352"/>
      <c r="V29" s="352"/>
      <c r="W29" s="352"/>
      <c r="X29" s="352"/>
      <c r="Y29" s="352"/>
      <c r="Z29" s="352"/>
      <c r="AA29" s="352"/>
      <c r="AB29" s="352"/>
      <c r="AC29" s="352"/>
      <c r="AD29" s="352"/>
      <c r="AE29" s="352"/>
      <c r="AF29" s="352"/>
      <c r="AG29" s="352"/>
      <c r="AH29" s="215"/>
      <c r="AI29" s="434">
        <f>SUM(M29:AG29)</f>
        <v>0</v>
      </c>
      <c r="AJ29" s="435"/>
      <c r="AK29" s="435"/>
      <c r="AL29" s="427">
        <f>AI29+'Week 2'!AI28+'Week 3'!AI28+'Week 4'!AI28+'Week 5'!AI28+'Week 6'!AI28+'Week 7'!AI28+'Week 8'!AI28+'Week 9'!AI28+'Week 10'!AI28+'Week 11'!AI28+'Week 12'!AI28+'Week 13'!AI28</f>
        <v>0</v>
      </c>
      <c r="AM29" s="428"/>
      <c r="AN29" s="429"/>
      <c r="AP29" s="11" t="s">
        <v>63</v>
      </c>
      <c r="AW29" s="224" t="str">
        <f t="shared" si="0"/>
        <v>BAD</v>
      </c>
      <c r="AX29" s="224" t="str">
        <f t="shared" si="1"/>
        <v>good</v>
      </c>
      <c r="AY29" s="224" t="str">
        <f t="shared" si="2"/>
        <v>good</v>
      </c>
      <c r="AZ29" s="224"/>
      <c r="BC29" s="224"/>
    </row>
    <row r="30" spans="1:55" s="11" customFormat="1" ht="17.25" customHeight="1">
      <c r="A30" s="87"/>
      <c r="B30" s="365" t="s">
        <v>34</v>
      </c>
      <c r="C30" s="366"/>
      <c r="D30" s="366"/>
      <c r="E30" s="366"/>
      <c r="F30" s="366"/>
      <c r="G30" s="367"/>
      <c r="H30" s="392"/>
      <c r="I30" s="392"/>
      <c r="J30" s="392"/>
      <c r="K30" s="392"/>
      <c r="L30" s="393"/>
      <c r="M30" s="487"/>
      <c r="N30" s="487"/>
      <c r="O30" s="487"/>
      <c r="P30" s="487"/>
      <c r="Q30" s="487"/>
      <c r="R30" s="487"/>
      <c r="S30" s="487"/>
      <c r="T30" s="487"/>
      <c r="U30" s="487"/>
      <c r="V30" s="487"/>
      <c r="W30" s="487"/>
      <c r="X30" s="487"/>
      <c r="Y30" s="487"/>
      <c r="Z30" s="487"/>
      <c r="AA30" s="487"/>
      <c r="AB30" s="487"/>
      <c r="AC30" s="487"/>
      <c r="AD30" s="487"/>
      <c r="AE30" s="487"/>
      <c r="AF30" s="487"/>
      <c r="AG30" s="487"/>
      <c r="AH30" s="216"/>
      <c r="AI30" s="434">
        <f>SUM(M30:AG30)</f>
        <v>0</v>
      </c>
      <c r="AJ30" s="435"/>
      <c r="AK30" s="435"/>
      <c r="AL30" s="427">
        <f>AI30+'Week 2'!AI29+'Week 3'!AI29+'Week 4'!AI29+'Week 5'!AI29+'Week 6'!AI29+'Week 7'!AI29+'Week 8'!AI29+'Week 9'!AI29+'Week 10'!AI29+'Week 11'!AI29+'Week 12'!AI29+'Week 13'!AI29</f>
        <v>0</v>
      </c>
      <c r="AM30" s="428"/>
      <c r="AN30" s="429"/>
      <c r="AW30" s="224" t="str">
        <f t="shared" si="0"/>
        <v>BAD</v>
      </c>
      <c r="AX30" s="224" t="str">
        <f t="shared" si="1"/>
        <v>good</v>
      </c>
      <c r="AY30" s="224" t="str">
        <f t="shared" si="2"/>
        <v>good</v>
      </c>
      <c r="AZ30" s="224"/>
      <c r="BC30" s="224"/>
    </row>
    <row r="31" spans="1:55" s="11" customFormat="1" ht="17.25" customHeight="1">
      <c r="A31" s="4"/>
      <c r="B31" s="522" t="s">
        <v>93</v>
      </c>
      <c r="C31" s="523"/>
      <c r="D31" s="523"/>
      <c r="E31" s="523"/>
      <c r="F31" s="523"/>
      <c r="G31" s="523"/>
      <c r="H31" s="391"/>
      <c r="I31" s="392"/>
      <c r="J31" s="392"/>
      <c r="K31" s="392"/>
      <c r="L31" s="393"/>
      <c r="M31" s="352"/>
      <c r="N31" s="352"/>
      <c r="O31" s="352"/>
      <c r="P31" s="352"/>
      <c r="Q31" s="352"/>
      <c r="R31" s="352"/>
      <c r="S31" s="352"/>
      <c r="T31" s="352"/>
      <c r="U31" s="352"/>
      <c r="V31" s="352"/>
      <c r="W31" s="352"/>
      <c r="X31" s="352"/>
      <c r="Y31" s="352"/>
      <c r="Z31" s="352"/>
      <c r="AA31" s="352"/>
      <c r="AB31" s="352"/>
      <c r="AC31" s="352"/>
      <c r="AD31" s="352"/>
      <c r="AE31" s="352"/>
      <c r="AF31" s="352"/>
      <c r="AG31" s="352"/>
      <c r="AH31" s="214"/>
      <c r="AI31" s="434">
        <f>SUM(M31:AG31)</f>
        <v>0</v>
      </c>
      <c r="AJ31" s="435"/>
      <c r="AK31" s="435"/>
      <c r="AL31" s="427">
        <f>AI31+'Week 2'!AI30+'Week 3'!AI30+'Week 4'!AI30+'Week 5'!AI30+'Week 6'!AI30+'Week 7'!AI30+'Week 8'!AI30+'Week 9'!AI30+'Week 10'!AI30+'Week 11'!AI30+'Week 12'!AI30+'Week 13'!AI30</f>
        <v>0</v>
      </c>
      <c r="AM31" s="428"/>
      <c r="AN31" s="429"/>
      <c r="AW31" s="224" t="str">
        <f t="shared" si="0"/>
        <v>BAD</v>
      </c>
      <c r="AX31" s="224" t="str">
        <f t="shared" si="1"/>
        <v>good</v>
      </c>
      <c r="AY31" s="224" t="str">
        <f t="shared" si="2"/>
        <v>good</v>
      </c>
      <c r="AZ31" s="224"/>
      <c r="BC31" s="224"/>
    </row>
    <row r="32" spans="1:55" s="11" customFormat="1" ht="17.25" customHeight="1">
      <c r="A32" s="4"/>
      <c r="B32" s="522" t="s">
        <v>109</v>
      </c>
      <c r="C32" s="523"/>
      <c r="D32" s="523"/>
      <c r="E32" s="523"/>
      <c r="F32" s="523"/>
      <c r="G32" s="524"/>
      <c r="H32" s="516"/>
      <c r="I32" s="517"/>
      <c r="J32" s="517"/>
      <c r="K32" s="517"/>
      <c r="L32" s="518"/>
      <c r="M32" s="395"/>
      <c r="N32" s="395"/>
      <c r="O32" s="396"/>
      <c r="P32" s="394"/>
      <c r="Q32" s="395"/>
      <c r="R32" s="396"/>
      <c r="S32" s="410"/>
      <c r="T32" s="411"/>
      <c r="U32" s="412"/>
      <c r="V32" s="394"/>
      <c r="W32" s="395"/>
      <c r="X32" s="396"/>
      <c r="Y32" s="394"/>
      <c r="Z32" s="395"/>
      <c r="AA32" s="396"/>
      <c r="AB32" s="394"/>
      <c r="AC32" s="395"/>
      <c r="AD32" s="396"/>
      <c r="AE32" s="394"/>
      <c r="AF32" s="395"/>
      <c r="AG32" s="396"/>
      <c r="AH32" s="214"/>
      <c r="AI32" s="434">
        <f>SUM(M32:AG32)</f>
        <v>0</v>
      </c>
      <c r="AJ32" s="435"/>
      <c r="AK32" s="435"/>
      <c r="AL32" s="427">
        <f>AI32+'Week 2'!AI31+'Week 3'!AI31+'Week 4'!AI31+'Week 5'!AI31+'Week 6'!AI31+'Week 7'!AI31+'Week 8'!AI31+'Week 9'!AI31+'Week 10'!AI31+'Week 11'!AI31+'Week 12'!AI31+'Week 13'!AI31</f>
        <v>0</v>
      </c>
      <c r="AM32" s="428"/>
      <c r="AN32" s="429"/>
      <c r="AW32" s="224" t="str">
        <f t="shared" si="0"/>
        <v>BAD</v>
      </c>
      <c r="AX32" s="224" t="str">
        <f t="shared" si="1"/>
        <v>good</v>
      </c>
      <c r="AY32" s="224" t="str">
        <f t="shared" si="2"/>
        <v>good</v>
      </c>
      <c r="AZ32" s="224"/>
      <c r="BC32" s="224"/>
    </row>
    <row r="33" spans="1:55" s="11" customFormat="1" ht="17.25" customHeight="1">
      <c r="A33" s="4"/>
      <c r="B33" s="365" t="s">
        <v>40</v>
      </c>
      <c r="C33" s="366"/>
      <c r="D33" s="366"/>
      <c r="E33" s="366"/>
      <c r="F33" s="366"/>
      <c r="G33" s="366"/>
      <c r="H33" s="391"/>
      <c r="I33" s="392"/>
      <c r="J33" s="392"/>
      <c r="K33" s="392"/>
      <c r="L33" s="393"/>
      <c r="M33" s="352"/>
      <c r="N33" s="352"/>
      <c r="O33" s="352"/>
      <c r="P33" s="352"/>
      <c r="Q33" s="352"/>
      <c r="R33" s="352"/>
      <c r="S33" s="352"/>
      <c r="T33" s="352"/>
      <c r="U33" s="352"/>
      <c r="V33" s="352"/>
      <c r="W33" s="352"/>
      <c r="X33" s="352"/>
      <c r="Y33" s="352"/>
      <c r="Z33" s="352"/>
      <c r="AA33" s="352"/>
      <c r="AB33" s="352"/>
      <c r="AC33" s="352"/>
      <c r="AD33" s="352"/>
      <c r="AE33" s="352"/>
      <c r="AF33" s="352"/>
      <c r="AG33" s="352"/>
      <c r="AH33" s="214"/>
      <c r="AI33" s="434">
        <f>SUM(M33:AG33)</f>
        <v>0</v>
      </c>
      <c r="AJ33" s="435"/>
      <c r="AK33" s="435"/>
      <c r="AL33" s="427">
        <f>AI33+'Week 2'!AI32+'Week 3'!AI32+'Week 4'!AI32+'Week 5'!AI32+'Week 6'!AI32+'Week 7'!AI32+'Week 8'!AI32+'Week 9'!AI32+'Week 10'!AI32+'Week 11'!AI32+'Week 12'!AI32+'Week 13'!AI32</f>
        <v>0</v>
      </c>
      <c r="AM33" s="428"/>
      <c r="AN33" s="429"/>
      <c r="AW33" s="224" t="str">
        <f t="shared" si="0"/>
        <v>BAD</v>
      </c>
      <c r="AX33" s="224" t="str">
        <f t="shared" si="1"/>
        <v>good</v>
      </c>
      <c r="AY33" s="224" t="str">
        <f t="shared" si="2"/>
        <v>good</v>
      </c>
      <c r="AZ33" s="224"/>
      <c r="BC33" s="224"/>
    </row>
    <row r="34" spans="1:55" s="11" customFormat="1" ht="17.25" customHeight="1" hidden="1">
      <c r="A34" s="108"/>
      <c r="B34" s="365" t="s">
        <v>125</v>
      </c>
      <c r="C34" s="366"/>
      <c r="D34" s="366"/>
      <c r="E34" s="366"/>
      <c r="F34" s="366"/>
      <c r="G34" s="366"/>
      <c r="H34" s="366"/>
      <c r="I34" s="366"/>
      <c r="J34" s="366"/>
      <c r="K34" s="366"/>
      <c r="L34" s="367"/>
      <c r="M34" s="394">
        <v>1</v>
      </c>
      <c r="N34" s="395"/>
      <c r="O34" s="396"/>
      <c r="P34" s="394">
        <v>1</v>
      </c>
      <c r="Q34" s="395"/>
      <c r="R34" s="396"/>
      <c r="S34" s="394">
        <v>1</v>
      </c>
      <c r="T34" s="395"/>
      <c r="U34" s="396"/>
      <c r="V34" s="394">
        <v>1</v>
      </c>
      <c r="W34" s="395"/>
      <c r="X34" s="396"/>
      <c r="Y34" s="394">
        <v>1</v>
      </c>
      <c r="Z34" s="395"/>
      <c r="AA34" s="396"/>
      <c r="AB34" s="394">
        <v>1</v>
      </c>
      <c r="AC34" s="395"/>
      <c r="AD34" s="396"/>
      <c r="AE34" s="394">
        <v>1</v>
      </c>
      <c r="AF34" s="395"/>
      <c r="AG34" s="550"/>
      <c r="AH34" s="243"/>
      <c r="AI34" s="363"/>
      <c r="AJ34" s="363"/>
      <c r="AK34" s="363"/>
      <c r="AL34" s="363"/>
      <c r="AM34" s="363"/>
      <c r="AN34" s="433"/>
      <c r="AW34" s="224"/>
      <c r="AX34" s="224"/>
      <c r="AY34" s="224"/>
      <c r="AZ34" s="224"/>
      <c r="BC34" s="224"/>
    </row>
    <row r="35" spans="1:55" s="11" customFormat="1" ht="13.5" customHeight="1">
      <c r="A35" s="102" t="s">
        <v>108</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83"/>
      <c r="AJ35" s="583"/>
      <c r="AK35" s="583"/>
      <c r="AL35" s="583"/>
      <c r="AM35" s="583"/>
      <c r="AN35" s="584"/>
      <c r="AO35" s="72"/>
      <c r="AP35" s="73" t="s">
        <v>56</v>
      </c>
      <c r="AQ35" s="73" t="s">
        <v>57</v>
      </c>
      <c r="AR35" s="73" t="s">
        <v>58</v>
      </c>
      <c r="AS35" s="73" t="s">
        <v>59</v>
      </c>
      <c r="AT35" s="73" t="s">
        <v>60</v>
      </c>
      <c r="AU35" s="73" t="s">
        <v>61</v>
      </c>
      <c r="AV35" s="73" t="s">
        <v>62</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519"/>
      <c r="D37" s="520"/>
      <c r="E37" s="520"/>
      <c r="F37" s="520"/>
      <c r="G37" s="520"/>
      <c r="H37" s="520"/>
      <c r="I37" s="520"/>
      <c r="J37" s="520"/>
      <c r="K37" s="520"/>
      <c r="L37" s="521"/>
      <c r="M37" s="415"/>
      <c r="N37" s="416"/>
      <c r="O37" s="417"/>
      <c r="P37" s="415"/>
      <c r="Q37" s="416"/>
      <c r="R37" s="417"/>
      <c r="S37" s="415"/>
      <c r="T37" s="416"/>
      <c r="U37" s="417"/>
      <c r="V37" s="415"/>
      <c r="W37" s="416"/>
      <c r="X37" s="417"/>
      <c r="Y37" s="415"/>
      <c r="Z37" s="416"/>
      <c r="AA37" s="417"/>
      <c r="AB37" s="415"/>
      <c r="AC37" s="416"/>
      <c r="AD37" s="417"/>
      <c r="AE37" s="415"/>
      <c r="AF37" s="416"/>
      <c r="AG37" s="417"/>
      <c r="AH37" s="1"/>
      <c r="AI37" s="253"/>
      <c r="AJ37" s="253"/>
      <c r="AK37" s="253"/>
      <c r="AL37" s="256"/>
      <c r="AM37" s="256"/>
      <c r="AN37" s="98"/>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404"/>
      <c r="D38" s="405"/>
      <c r="E38" s="405"/>
      <c r="F38" s="405"/>
      <c r="G38" s="405"/>
      <c r="H38" s="405"/>
      <c r="I38" s="405"/>
      <c r="J38" s="405"/>
      <c r="K38" s="405"/>
      <c r="L38" s="406"/>
      <c r="M38" s="415"/>
      <c r="N38" s="416"/>
      <c r="O38" s="417"/>
      <c r="P38" s="415"/>
      <c r="Q38" s="416"/>
      <c r="R38" s="417"/>
      <c r="S38" s="415"/>
      <c r="T38" s="416"/>
      <c r="U38" s="417"/>
      <c r="V38" s="415"/>
      <c r="W38" s="416"/>
      <c r="X38" s="417"/>
      <c r="Y38" s="415"/>
      <c r="Z38" s="416"/>
      <c r="AA38" s="417"/>
      <c r="AB38" s="415"/>
      <c r="AC38" s="416"/>
      <c r="AD38" s="417"/>
      <c r="AE38" s="415"/>
      <c r="AF38" s="416"/>
      <c r="AG38" s="417"/>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73" t="s">
        <v>8</v>
      </c>
      <c r="C39" s="474"/>
      <c r="D39" s="474"/>
      <c r="E39" s="474"/>
      <c r="F39" s="474"/>
      <c r="G39" s="474"/>
      <c r="H39" s="474"/>
      <c r="I39" s="474"/>
      <c r="J39" s="474"/>
      <c r="K39" s="474"/>
      <c r="L39" s="475"/>
      <c r="M39" s="595"/>
      <c r="N39" s="596"/>
      <c r="O39" s="597"/>
      <c r="P39" s="410"/>
      <c r="Q39" s="411"/>
      <c r="R39" s="412"/>
      <c r="S39" s="410"/>
      <c r="T39" s="411"/>
      <c r="U39" s="412"/>
      <c r="V39" s="410"/>
      <c r="W39" s="411"/>
      <c r="X39" s="412"/>
      <c r="Y39" s="410"/>
      <c r="Z39" s="411"/>
      <c r="AA39" s="412"/>
      <c r="AB39" s="410"/>
      <c r="AC39" s="411"/>
      <c r="AD39" s="412"/>
      <c r="AE39" s="410"/>
      <c r="AF39" s="411"/>
      <c r="AG39" s="412"/>
      <c r="AH39" s="215"/>
      <c r="AI39" s="613">
        <f>SUM(M39:AG39)</f>
        <v>0</v>
      </c>
      <c r="AJ39" s="542"/>
      <c r="AK39" s="543"/>
      <c r="AL39" s="427">
        <f>AI39+'Week 2'!AI39+'Week 3'!AI39+'Week 4'!AI39+'Week 5'!AI39+'Week 6'!AI39+'Week 7'!AI39+'Week 8'!AI39+'Week 9'!AI39+'Week 10'!AI39+'Week 11'!AI39+'Week 12'!AI39+'Week 13'!AI39</f>
        <v>0</v>
      </c>
      <c r="AM39" s="428"/>
      <c r="AN39" s="429"/>
      <c r="AX39" s="224"/>
      <c r="AZ39" s="224"/>
      <c r="BC39" s="224"/>
    </row>
    <row r="40" spans="1:55" s="11" customFormat="1" ht="17.25" customHeight="1">
      <c r="A40" s="245"/>
      <c r="B40" s="365" t="s">
        <v>179</v>
      </c>
      <c r="C40" s="366"/>
      <c r="D40" s="366"/>
      <c r="E40" s="366"/>
      <c r="F40" s="366"/>
      <c r="G40" s="366"/>
      <c r="H40" s="366"/>
      <c r="I40" s="366"/>
      <c r="J40" s="366"/>
      <c r="K40" s="366"/>
      <c r="L40" s="367"/>
      <c r="M40" s="595"/>
      <c r="N40" s="596"/>
      <c r="O40" s="597"/>
      <c r="P40" s="410"/>
      <c r="Q40" s="411"/>
      <c r="R40" s="412"/>
      <c r="S40" s="410"/>
      <c r="T40" s="411"/>
      <c r="U40" s="412"/>
      <c r="V40" s="410"/>
      <c r="W40" s="411"/>
      <c r="X40" s="412"/>
      <c r="Y40" s="410"/>
      <c r="Z40" s="411"/>
      <c r="AA40" s="412"/>
      <c r="AB40" s="410"/>
      <c r="AC40" s="411"/>
      <c r="AD40" s="412"/>
      <c r="AE40" s="410"/>
      <c r="AF40" s="411"/>
      <c r="AG40" s="412"/>
      <c r="AH40" s="215"/>
      <c r="AI40" s="623">
        <f>SUM(M40:AG40)</f>
        <v>0</v>
      </c>
      <c r="AJ40" s="624"/>
      <c r="AK40" s="625"/>
      <c r="AL40" s="427">
        <f>AI40+'Week 2'!AI40+'Week 3'!AI40+'Week 4'!AI40+'Week 5'!AI40+'Week 6'!AI40+'Week 7'!AI40+'Week 8'!AI40+'Week 9'!AI40+'Week 10'!AI40+'Week 11'!AI40+'Week 12'!AI40+'Week 13'!AI40</f>
        <v>0</v>
      </c>
      <c r="AM40" s="428"/>
      <c r="AN40" s="429"/>
      <c r="AX40" s="224"/>
      <c r="AZ40" s="224"/>
      <c r="BC40" s="224"/>
    </row>
    <row r="41" spans="1:55" s="11" customFormat="1" ht="14.25" customHeight="1">
      <c r="A41" s="614" t="s">
        <v>126</v>
      </c>
      <c r="B41" s="615"/>
      <c r="C41" s="615"/>
      <c r="D41" s="615"/>
      <c r="E41" s="615"/>
      <c r="F41" s="615"/>
      <c r="G41" s="615"/>
      <c r="H41" s="615"/>
      <c r="I41" s="615"/>
      <c r="J41" s="615"/>
      <c r="K41" s="615"/>
      <c r="L41" s="616"/>
      <c r="M41" s="460">
        <f>IF(M40=0,M39,IF(M40&gt;0,M39-M40,IF(M40&lt;0,M39+M40,"")))</f>
        <v>0</v>
      </c>
      <c r="N41" s="585"/>
      <c r="O41" s="586"/>
      <c r="P41" s="460">
        <f>IF(P40=0,P39,IF(P40&gt;0,P39-P40,IF(P40&lt;0,P39+P40,"")))</f>
        <v>0</v>
      </c>
      <c r="Q41" s="585"/>
      <c r="R41" s="586"/>
      <c r="S41" s="460">
        <f>IF(S40=0,S39,IF(S40&gt;0,S39-S40,IF(S40&lt;0,S39+S40,"")))</f>
        <v>0</v>
      </c>
      <c r="T41" s="585"/>
      <c r="U41" s="586"/>
      <c r="V41" s="460">
        <f>IF(V40=0,V39,IF(V40&gt;0,V39-V40,IF(V40&lt;0,V39+V40,"")))</f>
        <v>0</v>
      </c>
      <c r="W41" s="585"/>
      <c r="X41" s="586"/>
      <c r="Y41" s="460">
        <f>IF(Y40=0,Y39,IF(Y40&gt;0,Y39-Y40,IF(Y40&lt;0,Y39+Y40,"")))</f>
        <v>0</v>
      </c>
      <c r="Z41" s="585"/>
      <c r="AA41" s="586"/>
      <c r="AB41" s="460">
        <f>IF(AB40=0,AB39,IF(AB40&gt;0,AB39-AB40,IF(AB40&lt;0,AB39+AB40,"")))</f>
        <v>0</v>
      </c>
      <c r="AC41" s="585"/>
      <c r="AD41" s="586"/>
      <c r="AE41" s="460">
        <f>IF(AE40=0,AE39,IF(AE40&gt;0,AE39-AE40,IF(AE40&lt;0,AE39+AE40,"")))</f>
        <v>0</v>
      </c>
      <c r="AF41" s="585"/>
      <c r="AG41" s="586"/>
      <c r="AH41" s="215"/>
      <c r="AI41" s="592">
        <f>SUM(M41:AG41)</f>
        <v>0</v>
      </c>
      <c r="AJ41" s="593"/>
      <c r="AK41" s="594"/>
      <c r="AL41" s="457">
        <f>AI41+'Week 2'!AI41+'Week 3'!AI41+'Week 4'!AI41+'Week 5'!AI41+'Week 6'!AI41+'Week 7'!AI41+'Week 8'!AI41+'Week 9'!AI41+'Week 10'!AI41+'Week 11'!AI41+'Week 12'!AI41+'Week 13'!AI41</f>
        <v>0</v>
      </c>
      <c r="AM41" s="458"/>
      <c r="AN41" s="459"/>
      <c r="AX41" s="224"/>
      <c r="AZ41" s="224"/>
      <c r="BC41" s="224"/>
    </row>
    <row r="42" spans="1:55"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362"/>
      <c r="AH42" s="215"/>
      <c r="AI42" s="430"/>
      <c r="AJ42" s="431"/>
      <c r="AK42" s="432"/>
      <c r="AL42" s="99"/>
      <c r="AM42" s="100"/>
      <c r="AN42" s="101"/>
      <c r="AX42" s="224"/>
      <c r="AZ42" s="224"/>
      <c r="BC42" s="224"/>
    </row>
    <row r="43" spans="1:55" s="11" customFormat="1" ht="14.25" customHeight="1">
      <c r="A43" s="209" t="s">
        <v>127</v>
      </c>
      <c r="B43" s="84"/>
      <c r="C43" s="84"/>
      <c r="D43" s="84"/>
      <c r="E43" s="84"/>
      <c r="F43" s="84"/>
      <c r="G43" s="84"/>
      <c r="H43" s="84"/>
      <c r="I43" s="84"/>
      <c r="J43" s="84"/>
      <c r="K43" s="84"/>
      <c r="L43" s="95"/>
      <c r="M43" s="423">
        <f>IF(M34&gt;0,SUM(M20:O33)*M34+M41+M19,SUM(M19:O33)+M41)</f>
        <v>0</v>
      </c>
      <c r="N43" s="423"/>
      <c r="O43" s="423"/>
      <c r="P43" s="423">
        <f>IF(P34&gt;0,SUM(P20:R33)*P34+P41+P19,SUM(P19:R33)+P41)</f>
        <v>0</v>
      </c>
      <c r="Q43" s="423"/>
      <c r="R43" s="423"/>
      <c r="S43" s="423">
        <f>IF(S34&gt;0,SUM(S20:U33)*S34+S41+S19,SUM(S19:U33)+S41)</f>
        <v>0</v>
      </c>
      <c r="T43" s="423"/>
      <c r="U43" s="423"/>
      <c r="V43" s="423">
        <f>IF(V34&gt;0,SUM(V20:X33)*V34+V41+V19,SUM(V19:X33)+V41)</f>
        <v>0</v>
      </c>
      <c r="W43" s="423"/>
      <c r="X43" s="423"/>
      <c r="Y43" s="423">
        <f>IF(Y34&gt;0,SUM(Y20:AA33)*Y34+Y41+Y19,SUM(Y19:AA33)+Y41)</f>
        <v>0</v>
      </c>
      <c r="Z43" s="423"/>
      <c r="AA43" s="423"/>
      <c r="AB43" s="423">
        <f>IF(AB34&gt;0,SUM(AB20:AD33)*AB34+AB41+AB19,SUM(AB19:AD33)+AB41)</f>
        <v>0</v>
      </c>
      <c r="AC43" s="423"/>
      <c r="AD43" s="423"/>
      <c r="AE43" s="423">
        <f>IF(AE34&gt;0,SUM(AE20:AG33)*AE34+AE41+AE19,SUM(AE19:AG33)+AE41)</f>
        <v>0</v>
      </c>
      <c r="AF43" s="423"/>
      <c r="AG43" s="423"/>
      <c r="AH43" s="217"/>
      <c r="AI43" s="462">
        <f>SUM(M43:AG43)</f>
        <v>0</v>
      </c>
      <c r="AJ43" s="423"/>
      <c r="AK43" s="423"/>
      <c r="AL43" s="457">
        <f>AI43+'Week 2'!AI43+'Week 3'!AI43+'Week 4'!AI43+'Week 5'!AI43+'Week 6'!AI43+'Week 7'!AI43+'Week 8'!AI43+'Week 9'!AI43+'Week 10'!AI43+'Week 11'!AI43+'Week 12'!AI43+'Week 13'!AI43</f>
        <v>0</v>
      </c>
      <c r="AM43" s="458"/>
      <c r="AN43" s="459"/>
      <c r="AX43" s="224"/>
      <c r="AZ43" s="224"/>
      <c r="BC43" s="224"/>
    </row>
    <row r="44" spans="1:55" s="11" customFormat="1" ht="12.75" hidden="1">
      <c r="A44" s="481" t="s">
        <v>111</v>
      </c>
      <c r="B44" s="482"/>
      <c r="C44" s="482"/>
      <c r="D44" s="482"/>
      <c r="E44" s="482"/>
      <c r="F44" s="482"/>
      <c r="G44" s="482"/>
      <c r="H44" s="241"/>
      <c r="I44" s="241"/>
      <c r="J44" s="241"/>
      <c r="K44" s="241"/>
      <c r="L44" s="242"/>
      <c r="M44" s="460"/>
      <c r="N44" s="461"/>
      <c r="O44" s="461"/>
      <c r="P44" s="460"/>
      <c r="Q44" s="461"/>
      <c r="R44" s="461"/>
      <c r="S44" s="460"/>
      <c r="T44" s="461"/>
      <c r="U44" s="461"/>
      <c r="V44" s="460"/>
      <c r="W44" s="461"/>
      <c r="X44" s="461"/>
      <c r="Y44" s="460"/>
      <c r="Z44" s="461"/>
      <c r="AA44" s="461"/>
      <c r="AB44" s="460"/>
      <c r="AC44" s="461"/>
      <c r="AD44" s="461"/>
      <c r="AE44" s="460"/>
      <c r="AF44" s="461"/>
      <c r="AG44" s="461"/>
      <c r="AH44" s="9"/>
      <c r="AI44" s="592"/>
      <c r="AJ44" s="593"/>
      <c r="AK44" s="594"/>
      <c r="AL44" s="457"/>
      <c r="AM44" s="458"/>
      <c r="AN44" s="459"/>
      <c r="AX44" s="224"/>
      <c r="AZ44" s="224"/>
      <c r="BC44" s="224"/>
    </row>
    <row r="45" spans="1:55" s="11" customFormat="1" ht="13.5" customHeight="1">
      <c r="A45" s="102" t="s">
        <v>114</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73" t="s">
        <v>53</v>
      </c>
      <c r="C46" s="474"/>
      <c r="D46" s="474"/>
      <c r="E46" s="474"/>
      <c r="F46" s="474"/>
      <c r="G46" s="474"/>
      <c r="H46" s="474"/>
      <c r="I46" s="474"/>
      <c r="J46" s="474"/>
      <c r="K46" s="474"/>
      <c r="L46" s="475"/>
      <c r="M46" s="424">
        <f>SUMIF($H$20:$L$33,"PCard",M$20:M$33)*IF(M34=0,1,M34)</f>
        <v>0</v>
      </c>
      <c r="N46" s="424"/>
      <c r="O46" s="424"/>
      <c r="P46" s="424">
        <f>SUMIF($H$20:$L$33,"PCard",P$20:P$33)*IF(P34=0,1,P34)</f>
        <v>0</v>
      </c>
      <c r="Q46" s="424"/>
      <c r="R46" s="424"/>
      <c r="S46" s="424">
        <f>SUMIF($H$20:$L$33,"PCard",S$20:S$33)*IF(S34=0,1,S34)</f>
        <v>0</v>
      </c>
      <c r="T46" s="424"/>
      <c r="U46" s="424"/>
      <c r="V46" s="424">
        <f>SUMIF($H$20:$L$33,"PCard",V$20:V$33)*IF(V34=0,1,V34)</f>
        <v>0</v>
      </c>
      <c r="W46" s="424"/>
      <c r="X46" s="424"/>
      <c r="Y46" s="424">
        <f>SUMIF($H$20:$L$33,"PCard",Y$20:Y$33)*IF(Y34=0,1,Y34)</f>
        <v>0</v>
      </c>
      <c r="Z46" s="424"/>
      <c r="AA46" s="424"/>
      <c r="AB46" s="424">
        <f>SUMIF($H$20:$L$33,"PCard",AB$20:AB$33)*IF(AB34=0,1,AB34)</f>
        <v>0</v>
      </c>
      <c r="AC46" s="424"/>
      <c r="AD46" s="424"/>
      <c r="AE46" s="424">
        <f>SUMIF($H$20:$L$33,"PCard",AE$20:AE$33)*IF(AE34=0,1,AE34)</f>
        <v>0</v>
      </c>
      <c r="AF46" s="424"/>
      <c r="AG46" s="424"/>
      <c r="AH46" s="215"/>
      <c r="AI46" s="436">
        <f>-SUM(M46:AG46)</f>
        <v>0</v>
      </c>
      <c r="AJ46" s="353"/>
      <c r="AK46" s="353"/>
      <c r="AL46" s="427">
        <f>SUM(AI46:AK46,'Week 2'!AI46:AK46,,'Week 3'!AI46:AK46,'Week 4'!AI46:AK46,'Week 5'!AI46:AK46,'Week 6'!AI46:AK46,'Week 7'!AI46:AK46,'Week 8'!AI46:AK46,'Week 9'!AI46:AK46,'Week 10'!AI46:AK46,'Week 11'!AI46:AK46,'Week 12'!AI46:AK46,'Week 13'!AI46:AK46)</f>
        <v>0</v>
      </c>
      <c r="AM46" s="428"/>
      <c r="AN46" s="429"/>
      <c r="AX46" s="224"/>
      <c r="AZ46" s="224"/>
      <c r="BC46" s="224"/>
    </row>
    <row r="47" spans="1:55" s="11" customFormat="1" ht="17.25" customHeight="1">
      <c r="A47" s="108"/>
      <c r="B47" s="473" t="s">
        <v>105</v>
      </c>
      <c r="C47" s="474"/>
      <c r="D47" s="474"/>
      <c r="E47" s="474"/>
      <c r="F47" s="474"/>
      <c r="G47" s="474"/>
      <c r="H47" s="474"/>
      <c r="I47" s="474"/>
      <c r="J47" s="474"/>
      <c r="K47" s="474"/>
      <c r="L47" s="475"/>
      <c r="M47" s="463">
        <f>SUMIF($H$20:$L$33,"PV",M$20:M$33)*IF(M34=0,1,M34)</f>
        <v>0</v>
      </c>
      <c r="N47" s="464"/>
      <c r="O47" s="465"/>
      <c r="P47" s="463">
        <f>SUMIF($H$20:$L$33,"PV",P$20:P$33)*IF(P34=0,1,P34)</f>
        <v>0</v>
      </c>
      <c r="Q47" s="464"/>
      <c r="R47" s="465"/>
      <c r="S47" s="463">
        <f>SUMIF($H$20:$L$33,"PV",S$20:S$33)*IF(S34=0,1,S34)</f>
        <v>0</v>
      </c>
      <c r="T47" s="464"/>
      <c r="U47" s="465"/>
      <c r="V47" s="463">
        <f>SUMIF($H$20:$L$33,"PV",V$20:V$33)*IF(V34=0,1,V34)</f>
        <v>0</v>
      </c>
      <c r="W47" s="464"/>
      <c r="X47" s="465"/>
      <c r="Y47" s="463">
        <f>SUMIF($H$20:$L$33,"PV",Y$20:Y$33)*IF(Y34=0,1,Y34)</f>
        <v>0</v>
      </c>
      <c r="Z47" s="464"/>
      <c r="AA47" s="465"/>
      <c r="AB47" s="463">
        <f>SUMIF($H$20:$L$33,"PV",AB$20:AB$33)*IF(AB34=0,1,AB34)</f>
        <v>0</v>
      </c>
      <c r="AC47" s="464"/>
      <c r="AD47" s="465"/>
      <c r="AE47" s="463">
        <f>SUMIF($H$20:$L$33,"PV",AE$20:AE$33)*IF(AE34=0,1,AE34)</f>
        <v>0</v>
      </c>
      <c r="AF47" s="464"/>
      <c r="AG47" s="465"/>
      <c r="AH47" s="215"/>
      <c r="AI47" s="436">
        <f>-SUM(M47:AG47)</f>
        <v>0</v>
      </c>
      <c r="AJ47" s="353"/>
      <c r="AK47" s="353"/>
      <c r="AL47" s="427">
        <f>SUM(AI47:AK47,'Week 2'!AI47:AK47,,'Week 3'!AI47:AK47,'Week 4'!AI47:AK47,'Week 5'!AI47:AK47,'Week 6'!AI47:AK47,'Week 7'!AI47:AK47,'Week 8'!AI47:AK47,'Week 9'!AI47:AK47,'Week 10'!AI47:AK47,'Week 11'!AI47:AK47,'Week 12'!AI47:AK47,'Week 13'!AI47:AK47)</f>
        <v>0</v>
      </c>
      <c r="AM47" s="428"/>
      <c r="AN47" s="429"/>
      <c r="AX47" s="224"/>
      <c r="AZ47" s="224"/>
      <c r="BC47" s="224"/>
    </row>
    <row r="48" spans="1:55" s="11" customFormat="1" ht="12.75">
      <c r="A48" s="209" t="s">
        <v>112</v>
      </c>
      <c r="B48" s="84"/>
      <c r="C48" s="84"/>
      <c r="D48" s="84"/>
      <c r="E48" s="84"/>
      <c r="F48" s="84"/>
      <c r="G48" s="84"/>
      <c r="H48" s="84"/>
      <c r="I48" s="84"/>
      <c r="J48" s="84"/>
      <c r="K48" s="84"/>
      <c r="L48" s="84"/>
      <c r="M48" s="397">
        <f>+M43-SUM(M46:O47)</f>
        <v>0</v>
      </c>
      <c r="N48" s="397"/>
      <c r="O48" s="397"/>
      <c r="P48" s="397">
        <f>+P43-SUM(P46:R47)</f>
        <v>0</v>
      </c>
      <c r="Q48" s="397"/>
      <c r="R48" s="397"/>
      <c r="S48" s="397">
        <f>+S43-SUM(S46:U47)</f>
        <v>0</v>
      </c>
      <c r="T48" s="397"/>
      <c r="U48" s="397"/>
      <c r="V48" s="397">
        <f>+V43-SUM(V46:X47)</f>
        <v>0</v>
      </c>
      <c r="W48" s="397"/>
      <c r="X48" s="397"/>
      <c r="Y48" s="397">
        <f>+Y43-SUM(Y46:AA47)</f>
        <v>0</v>
      </c>
      <c r="Z48" s="397"/>
      <c r="AA48" s="397"/>
      <c r="AB48" s="397">
        <f>+AB43-SUM(AB46:AD47)</f>
        <v>0</v>
      </c>
      <c r="AC48" s="397"/>
      <c r="AD48" s="397"/>
      <c r="AE48" s="397">
        <f>+AE43-SUM(AE46:AG47)</f>
        <v>0</v>
      </c>
      <c r="AF48" s="397"/>
      <c r="AG48" s="397"/>
      <c r="AH48" s="218">
        <f>SUM(M48:AG48)</f>
        <v>0</v>
      </c>
      <c r="AI48" s="462">
        <f>+SUM(AI43:AK44)+SUM(AI46:AK47)</f>
        <v>0</v>
      </c>
      <c r="AJ48" s="423"/>
      <c r="AK48" s="423"/>
      <c r="AL48" s="423">
        <f>SUM(AL43:AN47)</f>
        <v>0</v>
      </c>
      <c r="AM48" s="423"/>
      <c r="AN48" s="423"/>
      <c r="AX48" s="224"/>
      <c r="AZ48" s="224"/>
      <c r="BC48" s="224"/>
    </row>
    <row r="49" spans="1:55" s="11" customFormat="1" ht="17.25" customHeight="1">
      <c r="A49" s="114" t="s">
        <v>176</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89"/>
      <c r="AM49" s="590"/>
      <c r="AN49" s="591"/>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394"/>
      <c r="AM50" s="395"/>
      <c r="AN50" s="396"/>
      <c r="AX50" s="224"/>
      <c r="AZ50" s="224"/>
      <c r="BC50" s="224"/>
    </row>
    <row r="51" spans="1:55" s="11" customFormat="1" ht="18.75" customHeight="1">
      <c r="A51" s="257" t="s">
        <v>50</v>
      </c>
      <c r="B51" s="115"/>
      <c r="C51" s="115"/>
      <c r="D51" s="115"/>
      <c r="E51" s="115"/>
      <c r="F51" s="115"/>
      <c r="G51" s="115"/>
      <c r="H51" s="115"/>
      <c r="I51" s="115"/>
      <c r="J51" s="115"/>
      <c r="K51" s="115"/>
      <c r="L51" s="115"/>
      <c r="M51" s="143"/>
      <c r="N51" s="485"/>
      <c r="O51" s="485"/>
      <c r="P51" s="485"/>
      <c r="Q51" s="115"/>
      <c r="R51" s="115"/>
      <c r="S51" s="115"/>
      <c r="T51" s="115"/>
      <c r="U51" s="115"/>
      <c r="V51" s="115"/>
      <c r="W51" s="544"/>
      <c r="X51" s="545"/>
      <c r="Y51" s="545"/>
      <c r="Z51" s="545"/>
      <c r="AA51" s="545"/>
      <c r="AB51" s="545"/>
      <c r="AC51" s="545"/>
      <c r="AD51" s="545"/>
      <c r="AE51" s="545"/>
      <c r="AF51" s="545"/>
      <c r="AG51" s="545"/>
      <c r="AH51" s="545"/>
      <c r="AI51" s="545"/>
      <c r="AJ51" s="545"/>
      <c r="AK51" s="546"/>
      <c r="AL51" s="542">
        <f>AL48-ABS(AL49)-ABS(AL50)</f>
        <v>0</v>
      </c>
      <c r="AM51" s="542"/>
      <c r="AN51" s="543"/>
      <c r="AX51" s="224"/>
      <c r="AZ51" s="224"/>
      <c r="BC51" s="224"/>
    </row>
    <row r="52" spans="1:40" ht="12.75" customHeight="1">
      <c r="A52" s="531" t="s">
        <v>107</v>
      </c>
      <c r="B52" s="532"/>
      <c r="C52" s="532"/>
      <c r="D52" s="532"/>
      <c r="E52" s="532"/>
      <c r="F52" s="532"/>
      <c r="G52" s="532"/>
      <c r="H52" s="532"/>
      <c r="I52" s="532"/>
      <c r="J52" s="532"/>
      <c r="K52" s="532"/>
      <c r="L52" s="532"/>
      <c r="M52" s="533"/>
      <c r="N52" s="533"/>
      <c r="O52" s="533"/>
      <c r="P52" s="533"/>
      <c r="Q52" s="532"/>
      <c r="R52" s="532"/>
      <c r="S52" s="532"/>
      <c r="T52" s="532"/>
      <c r="U52" s="532"/>
      <c r="V52" s="532"/>
      <c r="W52" s="532"/>
      <c r="X52" s="534"/>
      <c r="Y52" s="535" t="s">
        <v>41</v>
      </c>
      <c r="Z52" s="536"/>
      <c r="AA52" s="536"/>
      <c r="AB52" s="537"/>
      <c r="AC52" s="547" t="s">
        <v>10</v>
      </c>
      <c r="AD52" s="548"/>
      <c r="AE52" s="549"/>
      <c r="AF52" s="97"/>
      <c r="AG52" s="547" t="s">
        <v>11</v>
      </c>
      <c r="AH52" s="548"/>
      <c r="AI52" s="548"/>
      <c r="AJ52" s="549"/>
      <c r="AK52" s="118"/>
      <c r="AL52" s="547" t="s">
        <v>0</v>
      </c>
      <c r="AM52" s="548"/>
      <c r="AN52" s="549"/>
    </row>
    <row r="53" spans="1:40" ht="15.75" customHeight="1">
      <c r="A53" s="442"/>
      <c r="B53" s="443"/>
      <c r="C53" s="443"/>
      <c r="D53" s="443"/>
      <c r="E53" s="443"/>
      <c r="F53" s="443"/>
      <c r="G53" s="443"/>
      <c r="H53" s="443"/>
      <c r="I53" s="443"/>
      <c r="J53" s="443"/>
      <c r="K53" s="443"/>
      <c r="L53" s="443"/>
      <c r="M53" s="443"/>
      <c r="N53" s="443"/>
      <c r="O53" s="443"/>
      <c r="P53" s="443"/>
      <c r="Q53" s="443"/>
      <c r="R53" s="443"/>
      <c r="S53" s="443"/>
      <c r="T53" s="443"/>
      <c r="U53" s="443"/>
      <c r="V53" s="443"/>
      <c r="W53" s="443"/>
      <c r="X53" s="444"/>
      <c r="Y53" s="538"/>
      <c r="Z53" s="538"/>
      <c r="AA53" s="538"/>
      <c r="AB53" s="539"/>
      <c r="AC53" s="455"/>
      <c r="AD53" s="455"/>
      <c r="AE53" s="455"/>
      <c r="AF53" s="3"/>
      <c r="AG53" s="455"/>
      <c r="AH53" s="455"/>
      <c r="AI53" s="455"/>
      <c r="AJ53" s="455"/>
      <c r="AK53" s="119" t="s">
        <v>51</v>
      </c>
      <c r="AL53" s="352"/>
      <c r="AM53" s="352"/>
      <c r="AN53" s="352"/>
    </row>
    <row r="54" spans="1:40" ht="15.75" customHeight="1">
      <c r="A54" s="442"/>
      <c r="B54" s="443"/>
      <c r="C54" s="443"/>
      <c r="D54" s="443"/>
      <c r="E54" s="443"/>
      <c r="F54" s="443"/>
      <c r="G54" s="443"/>
      <c r="H54" s="443"/>
      <c r="I54" s="443"/>
      <c r="J54" s="443"/>
      <c r="K54" s="443"/>
      <c r="L54" s="443"/>
      <c r="M54" s="443"/>
      <c r="N54" s="443"/>
      <c r="O54" s="443"/>
      <c r="P54" s="443"/>
      <c r="Q54" s="443"/>
      <c r="R54" s="443"/>
      <c r="S54" s="443"/>
      <c r="T54" s="443"/>
      <c r="U54" s="443"/>
      <c r="V54" s="443"/>
      <c r="W54" s="443"/>
      <c r="X54" s="444"/>
      <c r="Y54" s="538"/>
      <c r="Z54" s="538"/>
      <c r="AA54" s="538"/>
      <c r="AB54" s="539"/>
      <c r="AC54" s="455"/>
      <c r="AD54" s="455"/>
      <c r="AE54" s="455"/>
      <c r="AF54" s="3"/>
      <c r="AG54" s="455"/>
      <c r="AH54" s="455"/>
      <c r="AI54" s="455"/>
      <c r="AJ54" s="455"/>
      <c r="AK54" s="120"/>
      <c r="AL54" s="440"/>
      <c r="AM54" s="441"/>
      <c r="AN54" s="441"/>
    </row>
    <row r="55" spans="1:40" ht="15.75" customHeight="1">
      <c r="A55" s="442"/>
      <c r="B55" s="443"/>
      <c r="C55" s="443"/>
      <c r="D55" s="443"/>
      <c r="E55" s="443"/>
      <c r="F55" s="443"/>
      <c r="G55" s="443"/>
      <c r="H55" s="443"/>
      <c r="I55" s="443"/>
      <c r="J55" s="443"/>
      <c r="K55" s="443"/>
      <c r="L55" s="443"/>
      <c r="M55" s="443"/>
      <c r="N55" s="443"/>
      <c r="O55" s="443"/>
      <c r="P55" s="443"/>
      <c r="Q55" s="443"/>
      <c r="R55" s="443"/>
      <c r="S55" s="443"/>
      <c r="T55" s="443"/>
      <c r="U55" s="443"/>
      <c r="V55" s="443"/>
      <c r="W55" s="443"/>
      <c r="X55" s="444"/>
      <c r="Y55" s="540"/>
      <c r="Z55" s="540"/>
      <c r="AA55" s="540"/>
      <c r="AB55" s="541"/>
      <c r="AC55" s="455"/>
      <c r="AD55" s="455"/>
      <c r="AE55" s="455"/>
      <c r="AF55" s="3"/>
      <c r="AG55" s="455"/>
      <c r="AH55" s="455"/>
      <c r="AI55" s="455"/>
      <c r="AJ55" s="455"/>
      <c r="AK55" s="120"/>
      <c r="AL55" s="440"/>
      <c r="AM55" s="441"/>
      <c r="AN55" s="441"/>
    </row>
    <row r="56" spans="1:40" ht="15.75" customHeight="1">
      <c r="A56" s="442"/>
      <c r="B56" s="443"/>
      <c r="C56" s="443"/>
      <c r="D56" s="443"/>
      <c r="E56" s="443"/>
      <c r="F56" s="443"/>
      <c r="G56" s="443"/>
      <c r="H56" s="443"/>
      <c r="I56" s="443"/>
      <c r="J56" s="443"/>
      <c r="K56" s="443"/>
      <c r="L56" s="443"/>
      <c r="M56" s="443"/>
      <c r="N56" s="443"/>
      <c r="O56" s="443"/>
      <c r="P56" s="443"/>
      <c r="Q56" s="443"/>
      <c r="R56" s="443"/>
      <c r="S56" s="443"/>
      <c r="T56" s="443"/>
      <c r="U56" s="443"/>
      <c r="V56" s="443"/>
      <c r="W56" s="443"/>
      <c r="X56" s="444"/>
      <c r="Y56" s="448" t="s">
        <v>12</v>
      </c>
      <c r="Z56" s="449"/>
      <c r="AA56" s="449"/>
      <c r="AB56" s="450"/>
      <c r="AC56" s="454">
        <f>IF(AND($AL$50&gt;0.01,$AL$51&lt;0.01),AC53,IF($AL$50&gt;0.01,"20102",""))</f>
      </c>
      <c r="AD56" s="454"/>
      <c r="AE56" s="454"/>
      <c r="AF56" s="98"/>
      <c r="AG56" s="453"/>
      <c r="AH56" s="453"/>
      <c r="AI56" s="453"/>
      <c r="AJ56" s="453"/>
      <c r="AK56" s="120"/>
      <c r="AL56" s="587">
        <f>IF(AND($AL$50&gt;0.01,$AL$51&lt;0.01),-AL53,IF($AL$50&gt;0.01,-$AL$50,""))</f>
      </c>
      <c r="AM56" s="588"/>
      <c r="AN56" s="588"/>
    </row>
    <row r="57" spans="1:40" ht="15.75" customHeight="1">
      <c r="A57" s="445"/>
      <c r="B57" s="446"/>
      <c r="C57" s="446"/>
      <c r="D57" s="446"/>
      <c r="E57" s="446"/>
      <c r="F57" s="446"/>
      <c r="G57" s="446"/>
      <c r="H57" s="446"/>
      <c r="I57" s="446"/>
      <c r="J57" s="446"/>
      <c r="K57" s="446"/>
      <c r="L57" s="446"/>
      <c r="M57" s="446"/>
      <c r="N57" s="446"/>
      <c r="O57" s="446"/>
      <c r="P57" s="446"/>
      <c r="Q57" s="446"/>
      <c r="R57" s="446"/>
      <c r="S57" s="446"/>
      <c r="T57" s="446"/>
      <c r="U57" s="446"/>
      <c r="V57" s="446"/>
      <c r="W57" s="446"/>
      <c r="X57" s="447"/>
      <c r="Y57" s="451"/>
      <c r="Z57" s="451"/>
      <c r="AA57" s="451"/>
      <c r="AB57" s="452"/>
      <c r="AC57" s="456" t="str">
        <f>IF(AND($AL$50&gt;0.01,$AL$51&lt;0.01,AL54+AL55&lt;&gt;0),+AC54," ")</f>
        <v> </v>
      </c>
      <c r="AD57" s="456"/>
      <c r="AE57" s="456"/>
      <c r="AF57" s="6"/>
      <c r="AG57" s="453"/>
      <c r="AH57" s="453"/>
      <c r="AI57" s="453"/>
      <c r="AJ57" s="453"/>
      <c r="AK57" s="121"/>
      <c r="AL57" s="587">
        <f>IF(AND($AL$50&gt;0.01,$AL$51&lt;0.01),-SUM(AL54:AN55),"")</f>
      </c>
      <c r="AM57" s="588"/>
      <c r="AN57" s="588"/>
    </row>
    <row r="58" spans="1:55" s="78" customFormat="1" ht="36.75" customHeight="1">
      <c r="A58" s="467" t="s">
        <v>64</v>
      </c>
      <c r="B58" s="467"/>
      <c r="C58" s="467"/>
      <c r="D58" s="467"/>
      <c r="E58" s="467"/>
      <c r="F58" s="467"/>
      <c r="G58" s="467"/>
      <c r="H58" s="467"/>
      <c r="I58" s="467"/>
      <c r="J58" s="467"/>
      <c r="K58" s="467"/>
      <c r="L58" s="467"/>
      <c r="M58" s="467"/>
      <c r="N58" s="467"/>
      <c r="O58" s="467"/>
      <c r="P58" s="467"/>
      <c r="Q58" s="467"/>
      <c r="R58" s="467"/>
      <c r="S58" s="467"/>
      <c r="T58" s="468"/>
      <c r="U58" s="468"/>
      <c r="V58" s="469"/>
      <c r="W58" s="131"/>
      <c r="X58" s="131"/>
      <c r="Y58" s="439" t="str">
        <f>"Expense Allocation / Advances Total "</f>
        <v>Expense Allocation / Advances Total </v>
      </c>
      <c r="Z58" s="439"/>
      <c r="AA58" s="439"/>
      <c r="AB58" s="439"/>
      <c r="AC58" s="439"/>
      <c r="AD58" s="439"/>
      <c r="AE58" s="439"/>
      <c r="AF58" s="439"/>
      <c r="AG58" s="439"/>
      <c r="AH58" s="439"/>
      <c r="AI58" s="439"/>
      <c r="AJ58" s="439"/>
      <c r="AK58" s="439"/>
      <c r="AL58" s="437">
        <f>SUM(AL53:AN57)</f>
        <v>0</v>
      </c>
      <c r="AM58" s="438"/>
      <c r="AN58" s="438"/>
      <c r="AX58" s="131"/>
      <c r="AZ58" s="131"/>
      <c r="BC58" s="131"/>
    </row>
    <row r="59" spans="1:55" s="78" customFormat="1" ht="35.25" customHeight="1">
      <c r="A59" s="480"/>
      <c r="B59" s="480"/>
      <c r="C59" s="480"/>
      <c r="D59" s="480"/>
      <c r="E59" s="480"/>
      <c r="F59" s="480"/>
      <c r="G59" s="480"/>
      <c r="H59" s="480"/>
      <c r="I59" s="480"/>
      <c r="J59" s="480"/>
      <c r="K59" s="480"/>
      <c r="L59" s="480"/>
      <c r="M59" s="480"/>
      <c r="N59" s="480"/>
      <c r="O59" s="480"/>
      <c r="P59" s="131"/>
      <c r="Q59" s="483"/>
      <c r="R59" s="484"/>
      <c r="S59" s="484"/>
      <c r="T59" s="484"/>
      <c r="U59" s="484"/>
      <c r="V59" s="131"/>
      <c r="W59" s="351"/>
      <c r="X59" s="351"/>
      <c r="Y59" s="351"/>
      <c r="Z59" s="351"/>
      <c r="AA59" s="351"/>
      <c r="AB59" s="351"/>
      <c r="AC59" s="351"/>
      <c r="AD59" s="351"/>
      <c r="AE59" s="351"/>
      <c r="AF59" s="351"/>
      <c r="AG59" s="351"/>
      <c r="AI59" s="131"/>
      <c r="AJ59" s="351"/>
      <c r="AK59" s="351"/>
      <c r="AL59" s="351"/>
      <c r="AM59" s="351"/>
      <c r="AN59" s="351"/>
      <c r="AX59" s="131"/>
      <c r="AZ59" s="131"/>
      <c r="BC59" s="131"/>
    </row>
    <row r="60" spans="1:40" ht="16.5" customHeight="1">
      <c r="A60" s="425" t="s">
        <v>15</v>
      </c>
      <c r="B60" s="425"/>
      <c r="C60" s="425"/>
      <c r="D60" s="425"/>
      <c r="E60" s="425"/>
      <c r="F60" s="425"/>
      <c r="G60" s="425"/>
      <c r="H60" s="425"/>
      <c r="I60" s="425"/>
      <c r="J60" s="425"/>
      <c r="K60" s="425"/>
      <c r="L60" s="425"/>
      <c r="M60" s="425"/>
      <c r="N60" s="425"/>
      <c r="O60" s="425"/>
      <c r="P60" s="12"/>
      <c r="Q60" s="425" t="s">
        <v>5</v>
      </c>
      <c r="R60" s="425"/>
      <c r="S60" s="425"/>
      <c r="T60" s="425"/>
      <c r="U60" s="425"/>
      <c r="V60" s="12"/>
      <c r="W60" s="479" t="s">
        <v>200</v>
      </c>
      <c r="X60" s="479"/>
      <c r="Y60" s="479"/>
      <c r="Z60" s="479"/>
      <c r="AA60" s="479"/>
      <c r="AB60" s="479"/>
      <c r="AC60" s="479"/>
      <c r="AD60" s="479"/>
      <c r="AE60" s="479"/>
      <c r="AF60" s="479"/>
      <c r="AG60" s="479"/>
      <c r="AI60" s="12"/>
      <c r="AJ60" s="426" t="s">
        <v>5</v>
      </c>
      <c r="AK60" s="426"/>
      <c r="AL60" s="426"/>
      <c r="AM60" s="426"/>
      <c r="AN60" s="426"/>
    </row>
    <row r="61" spans="1:40" ht="34.5" customHeight="1">
      <c r="A61" s="351"/>
      <c r="B61" s="351"/>
      <c r="C61" s="351"/>
      <c r="D61" s="351"/>
      <c r="E61" s="351"/>
      <c r="F61" s="351"/>
      <c r="G61" s="351"/>
      <c r="H61" s="351"/>
      <c r="I61" s="351"/>
      <c r="J61" s="351"/>
      <c r="K61" s="351"/>
      <c r="L61" s="351"/>
      <c r="M61" s="351"/>
      <c r="N61" s="351"/>
      <c r="O61" s="351"/>
      <c r="P61" s="351"/>
      <c r="Q61" s="351"/>
      <c r="R61" s="351"/>
      <c r="S61" s="351"/>
      <c r="T61" s="351"/>
      <c r="U61" s="351"/>
      <c r="V61" s="131"/>
      <c r="W61" s="351"/>
      <c r="X61" s="351"/>
      <c r="Y61" s="351"/>
      <c r="Z61" s="351"/>
      <c r="AA61" s="351"/>
      <c r="AB61" s="351"/>
      <c r="AC61" s="351"/>
      <c r="AD61" s="351"/>
      <c r="AE61" s="351"/>
      <c r="AF61" s="351"/>
      <c r="AG61" s="351"/>
      <c r="AH61" s="78"/>
      <c r="AI61" s="131"/>
      <c r="AJ61" s="351"/>
      <c r="AK61" s="351"/>
      <c r="AL61" s="351"/>
      <c r="AM61" s="351"/>
      <c r="AN61" s="351"/>
    </row>
    <row r="62" spans="1:40" ht="18.75" customHeight="1">
      <c r="A62" s="466" t="s">
        <v>35</v>
      </c>
      <c r="B62" s="466"/>
      <c r="C62" s="466"/>
      <c r="D62" s="466"/>
      <c r="E62" s="466"/>
      <c r="F62" s="466"/>
      <c r="G62" s="466"/>
      <c r="H62" s="466"/>
      <c r="I62" s="466"/>
      <c r="J62" s="466"/>
      <c r="K62" s="466"/>
      <c r="L62" s="466"/>
      <c r="M62" s="466"/>
      <c r="N62" s="466"/>
      <c r="O62" s="466"/>
      <c r="P62" s="466"/>
      <c r="Q62" s="466"/>
      <c r="R62" s="466"/>
      <c r="S62" s="466"/>
      <c r="T62" s="466"/>
      <c r="U62" s="466"/>
      <c r="V62" s="129"/>
      <c r="W62" s="413" t="s">
        <v>215</v>
      </c>
      <c r="X62" s="413"/>
      <c r="Y62" s="413"/>
      <c r="Z62" s="413"/>
      <c r="AA62" s="413"/>
      <c r="AB62" s="413"/>
      <c r="AC62" s="413"/>
      <c r="AD62" s="413"/>
      <c r="AE62" s="413"/>
      <c r="AF62" s="413"/>
      <c r="AG62" s="413"/>
      <c r="AH62" s="130"/>
      <c r="AI62" s="130"/>
      <c r="AJ62" s="426" t="s">
        <v>5</v>
      </c>
      <c r="AK62" s="426"/>
      <c r="AL62" s="426"/>
      <c r="AM62" s="426"/>
      <c r="AN62" s="426"/>
    </row>
    <row r="63" spans="1:40" ht="27" customHeight="1">
      <c r="A63" s="418"/>
      <c r="B63" s="418"/>
      <c r="C63" s="418"/>
      <c r="D63" s="418"/>
      <c r="E63" s="418"/>
      <c r="F63" s="418"/>
      <c r="G63" s="418"/>
      <c r="H63" s="418"/>
      <c r="I63" s="418"/>
      <c r="J63" s="418"/>
      <c r="K63" s="418"/>
      <c r="L63" s="418"/>
      <c r="M63" s="418"/>
      <c r="N63" s="418"/>
      <c r="O63" s="418"/>
      <c r="P63" s="418"/>
      <c r="Q63" s="418"/>
      <c r="R63" s="418"/>
      <c r="S63" s="418"/>
      <c r="T63" s="418"/>
      <c r="U63" s="418"/>
      <c r="V63" s="129"/>
      <c r="W63" s="414"/>
      <c r="X63" s="414"/>
      <c r="Y63" s="414"/>
      <c r="Z63" s="414"/>
      <c r="AA63" s="414"/>
      <c r="AB63" s="414"/>
      <c r="AC63" s="414"/>
      <c r="AD63" s="414"/>
      <c r="AE63" s="414"/>
      <c r="AF63" s="414"/>
      <c r="AG63" s="414"/>
      <c r="AH63" s="12"/>
      <c r="AI63" s="12"/>
      <c r="AJ63" s="12"/>
      <c r="AK63" s="12"/>
      <c r="AL63" s="130"/>
      <c r="AM63" s="130"/>
      <c r="AN63" s="130"/>
    </row>
    <row r="64" spans="1:40" ht="12" customHeight="1">
      <c r="A64" s="419" t="s">
        <v>213</v>
      </c>
      <c r="B64" s="419"/>
      <c r="C64" s="419"/>
      <c r="D64" s="419"/>
      <c r="E64" s="419"/>
      <c r="F64" s="419"/>
      <c r="G64" s="419"/>
      <c r="H64" s="419"/>
      <c r="I64" s="419"/>
      <c r="J64" s="419"/>
      <c r="K64" s="419"/>
      <c r="L64" s="419"/>
      <c r="M64" s="419"/>
      <c r="N64" s="419"/>
      <c r="O64" s="419"/>
      <c r="P64" s="419"/>
      <c r="Q64" s="419"/>
      <c r="R64" s="419"/>
      <c r="S64" s="419"/>
      <c r="T64" s="419"/>
      <c r="U64" s="419"/>
      <c r="V64" s="129"/>
      <c r="W64" s="12"/>
      <c r="X64" s="12"/>
      <c r="Y64" s="12"/>
      <c r="Z64" s="12"/>
      <c r="AA64" s="12"/>
      <c r="AB64" s="12"/>
      <c r="AC64" s="12"/>
      <c r="AD64" s="12"/>
      <c r="AE64" s="12"/>
      <c r="AF64" s="12"/>
      <c r="AG64" s="12"/>
      <c r="AH64" s="12"/>
      <c r="AI64" s="12"/>
      <c r="AJ64" s="12"/>
      <c r="AK64" s="12"/>
      <c r="AL64" s="130"/>
      <c r="AM64" s="130"/>
      <c r="AN64" s="130"/>
    </row>
    <row r="65" spans="1:40" ht="16.5" customHeight="1">
      <c r="A65" s="12"/>
      <c r="B65" s="12"/>
      <c r="C65" s="12"/>
      <c r="D65" s="12"/>
      <c r="E65" s="12"/>
      <c r="F65" s="12"/>
      <c r="G65" s="12"/>
      <c r="H65" s="12"/>
      <c r="I65" s="12"/>
      <c r="J65" s="12"/>
      <c r="K65" s="12"/>
      <c r="L65" s="12"/>
      <c r="M65" s="12"/>
      <c r="N65" s="12"/>
      <c r="O65" s="12"/>
      <c r="P65" s="12"/>
      <c r="Q65" s="12"/>
      <c r="R65" s="12"/>
      <c r="S65" s="12"/>
      <c r="T65" s="131"/>
      <c r="U65" s="129"/>
      <c r="V65" s="129"/>
      <c r="W65" s="129"/>
      <c r="X65" s="129"/>
      <c r="Y65" s="129"/>
      <c r="Z65" s="129"/>
      <c r="AA65" s="129"/>
      <c r="AB65" s="129"/>
      <c r="AC65" s="129"/>
      <c r="AD65" s="129"/>
      <c r="AE65" s="132"/>
      <c r="AF65" s="130"/>
      <c r="AG65" s="130"/>
      <c r="AH65" s="130"/>
      <c r="AI65" s="130"/>
      <c r="AJ65" s="130"/>
      <c r="AK65" s="130"/>
      <c r="AL65" s="130"/>
      <c r="AM65" s="130"/>
      <c r="AN65" s="130"/>
    </row>
    <row r="66" spans="1:40" ht="14.25" customHeight="1">
      <c r="A66" s="407" t="s">
        <v>207</v>
      </c>
      <c r="B66" s="408"/>
      <c r="C66" s="408"/>
      <c r="D66" s="408"/>
      <c r="E66" s="408"/>
      <c r="F66" s="408"/>
      <c r="G66" s="408"/>
      <c r="H66" s="408"/>
      <c r="I66" s="408"/>
      <c r="J66" s="408"/>
      <c r="K66" s="409"/>
      <c r="L66" s="501" t="s">
        <v>214</v>
      </c>
      <c r="M66" s="502"/>
      <c r="N66" s="502"/>
      <c r="O66" s="502"/>
      <c r="P66" s="502"/>
      <c r="Q66" s="502"/>
      <c r="R66" s="502"/>
      <c r="S66" s="502"/>
      <c r="T66" s="502"/>
      <c r="U66" s="502"/>
      <c r="V66" s="502"/>
      <c r="W66" s="502"/>
      <c r="X66" s="502"/>
      <c r="Y66" s="502"/>
      <c r="Z66" s="502"/>
      <c r="AA66" s="502"/>
      <c r="AB66" s="502"/>
      <c r="AC66" s="502"/>
      <c r="AD66" s="502"/>
      <c r="AE66" s="502"/>
      <c r="AF66" s="503"/>
      <c r="AG66" s="499" t="s">
        <v>16</v>
      </c>
      <c r="AH66" s="499"/>
      <c r="AI66" s="499"/>
      <c r="AJ66" s="499"/>
      <c r="AK66" s="499"/>
      <c r="AL66" s="499"/>
      <c r="AM66" s="499"/>
      <c r="AN66" s="500"/>
    </row>
    <row r="67" spans="1:40" ht="18.75" customHeight="1">
      <c r="A67" s="398"/>
      <c r="B67" s="399"/>
      <c r="C67" s="399"/>
      <c r="D67" s="399"/>
      <c r="E67" s="399"/>
      <c r="F67" s="399"/>
      <c r="G67" s="399"/>
      <c r="H67" s="399"/>
      <c r="I67" s="399"/>
      <c r="J67" s="399"/>
      <c r="K67" s="400"/>
      <c r="L67" s="504"/>
      <c r="M67" s="505"/>
      <c r="N67" s="505"/>
      <c r="O67" s="505"/>
      <c r="P67" s="505"/>
      <c r="Q67" s="505"/>
      <c r="R67" s="505"/>
      <c r="S67" s="505"/>
      <c r="T67" s="505"/>
      <c r="U67" s="505"/>
      <c r="V67" s="505"/>
      <c r="W67" s="505"/>
      <c r="X67" s="505"/>
      <c r="Y67" s="505"/>
      <c r="Z67" s="505"/>
      <c r="AA67" s="505"/>
      <c r="AB67" s="505"/>
      <c r="AC67" s="505"/>
      <c r="AD67" s="505"/>
      <c r="AE67" s="505"/>
      <c r="AF67" s="506"/>
      <c r="AG67" s="507"/>
      <c r="AH67" s="508"/>
      <c r="AI67" s="508"/>
      <c r="AJ67" s="508"/>
      <c r="AK67" s="508"/>
      <c r="AL67" s="508"/>
      <c r="AM67" s="508"/>
      <c r="AN67" s="509"/>
    </row>
    <row r="68" spans="1:40" ht="13.5" customHeight="1">
      <c r="A68" s="401"/>
      <c r="B68" s="402"/>
      <c r="C68" s="402"/>
      <c r="D68" s="402"/>
      <c r="E68" s="402"/>
      <c r="F68" s="402"/>
      <c r="G68" s="402"/>
      <c r="H68" s="402"/>
      <c r="I68" s="402"/>
      <c r="J68" s="402"/>
      <c r="K68" s="403"/>
      <c r="L68" s="420" t="s">
        <v>36</v>
      </c>
      <c r="M68" s="421"/>
      <c r="N68" s="421"/>
      <c r="O68" s="421"/>
      <c r="P68" s="421"/>
      <c r="Q68" s="421"/>
      <c r="R68" s="421"/>
      <c r="S68" s="421"/>
      <c r="T68" s="421"/>
      <c r="U68" s="421"/>
      <c r="V68" s="421"/>
      <c r="W68" s="421"/>
      <c r="X68" s="421"/>
      <c r="Y68" s="421"/>
      <c r="Z68" s="421"/>
      <c r="AA68" s="421"/>
      <c r="AB68" s="421"/>
      <c r="AC68" s="421"/>
      <c r="AD68" s="421"/>
      <c r="AE68" s="421"/>
      <c r="AF68" s="422"/>
      <c r="AG68" s="510"/>
      <c r="AH68" s="511"/>
      <c r="AI68" s="511"/>
      <c r="AJ68" s="511"/>
      <c r="AK68" s="511"/>
      <c r="AL68" s="511"/>
      <c r="AM68" s="511"/>
      <c r="AN68" s="512"/>
    </row>
    <row r="69" spans="1:40" ht="14.25">
      <c r="A69" s="79"/>
      <c r="B69" s="79"/>
      <c r="C69" s="79"/>
      <c r="D69" s="79"/>
      <c r="E69" s="79"/>
      <c r="F69" s="79"/>
      <c r="G69" s="79"/>
      <c r="H69" s="79"/>
      <c r="I69" s="79"/>
      <c r="J69" s="79"/>
      <c r="K69" s="79"/>
      <c r="L69" s="78"/>
      <c r="M69" s="78"/>
      <c r="N69" s="78"/>
      <c r="O69" s="78"/>
      <c r="P69" s="78"/>
      <c r="Q69" s="78"/>
      <c r="R69" s="78"/>
      <c r="S69" s="78"/>
      <c r="T69" s="78"/>
      <c r="U69" s="78"/>
      <c r="V69" s="78"/>
      <c r="W69" s="78"/>
      <c r="X69" s="78"/>
      <c r="Y69" s="78"/>
      <c r="Z69" s="78"/>
      <c r="AA69" s="78"/>
      <c r="AB69" s="78"/>
      <c r="AC69" s="78"/>
      <c r="AD69" s="78"/>
      <c r="AE69" s="78"/>
      <c r="AF69" s="78"/>
      <c r="AG69" s="80"/>
      <c r="AH69" s="80"/>
      <c r="AI69" s="80"/>
      <c r="AJ69" s="80"/>
      <c r="AK69" s="80"/>
      <c r="AL69" s="80"/>
      <c r="AM69" s="80"/>
      <c r="AN69" s="80"/>
    </row>
    <row r="70" spans="1:12" ht="15.75" customHeight="1">
      <c r="A70" s="390"/>
      <c r="B70" s="390"/>
      <c r="C70" s="390"/>
      <c r="D70" s="390"/>
      <c r="E70" s="390"/>
      <c r="F70" s="390"/>
      <c r="G70" s="390"/>
      <c r="H70" s="390"/>
      <c r="I70" s="390"/>
      <c r="J70" s="390"/>
      <c r="K70" s="390"/>
      <c r="L70" s="390"/>
    </row>
    <row r="71" spans="1:12" ht="15.75" customHeight="1">
      <c r="A71" s="390"/>
      <c r="B71" s="390"/>
      <c r="C71" s="390"/>
      <c r="D71" s="390"/>
      <c r="E71" s="390"/>
      <c r="F71" s="390"/>
      <c r="G71" s="390"/>
      <c r="H71" s="390"/>
      <c r="I71" s="390"/>
      <c r="J71" s="390"/>
      <c r="K71" s="390"/>
      <c r="L71" s="390"/>
    </row>
    <row r="72" spans="1:12" ht="15.75" customHeight="1">
      <c r="A72" s="390"/>
      <c r="B72" s="390"/>
      <c r="C72" s="390"/>
      <c r="D72" s="390"/>
      <c r="E72" s="390"/>
      <c r="F72" s="390"/>
      <c r="G72" s="390"/>
      <c r="H72" s="390"/>
      <c r="I72" s="390"/>
      <c r="J72" s="390"/>
      <c r="K72" s="390"/>
      <c r="L72" s="390"/>
    </row>
  </sheetData>
  <sheetProtection password="DE4F" sheet="1" selectLockedCells="1"/>
  <mergeCells count="403">
    <mergeCell ref="AL17:AN18"/>
    <mergeCell ref="AL40:AN40"/>
    <mergeCell ref="AI40:AK40"/>
    <mergeCell ref="S39:U39"/>
    <mergeCell ref="AI32:AK32"/>
    <mergeCell ref="M14:O14"/>
    <mergeCell ref="P14:R14"/>
    <mergeCell ref="S14:U14"/>
    <mergeCell ref="V14:X14"/>
    <mergeCell ref="Y14:AA14"/>
    <mergeCell ref="Y41:AA41"/>
    <mergeCell ref="V41:X41"/>
    <mergeCell ref="S41:U41"/>
    <mergeCell ref="C21:G21"/>
    <mergeCell ref="Y31:AA31"/>
    <mergeCell ref="S25:U25"/>
    <mergeCell ref="P41:R41"/>
    <mergeCell ref="M41:O41"/>
    <mergeCell ref="M40:O40"/>
    <mergeCell ref="S38:U38"/>
    <mergeCell ref="B40:L40"/>
    <mergeCell ref="Y37:AA37"/>
    <mergeCell ref="AL41:AN41"/>
    <mergeCell ref="AI41:AK41"/>
    <mergeCell ref="AE40:AG40"/>
    <mergeCell ref="AB40:AD40"/>
    <mergeCell ref="Y40:AA40"/>
    <mergeCell ref="AI39:AK39"/>
    <mergeCell ref="S37:U37"/>
    <mergeCell ref="A41:L41"/>
    <mergeCell ref="B34:L34"/>
    <mergeCell ref="Y34:AA34"/>
    <mergeCell ref="V34:X34"/>
    <mergeCell ref="S34:U34"/>
    <mergeCell ref="P34:R34"/>
    <mergeCell ref="M34:O34"/>
    <mergeCell ref="P4:AC4"/>
    <mergeCell ref="C24:G24"/>
    <mergeCell ref="C26:G26"/>
    <mergeCell ref="B29:G29"/>
    <mergeCell ref="B31:G31"/>
    <mergeCell ref="M21:O21"/>
    <mergeCell ref="V31:X31"/>
    <mergeCell ref="AC17:AD17"/>
    <mergeCell ref="M8:AN9"/>
    <mergeCell ref="M7:AN7"/>
    <mergeCell ref="M42:O42"/>
    <mergeCell ref="V32:X32"/>
    <mergeCell ref="V33:X33"/>
    <mergeCell ref="V38:X38"/>
    <mergeCell ref="M37:O37"/>
    <mergeCell ref="P37:R37"/>
    <mergeCell ref="M39:O39"/>
    <mergeCell ref="P42:R42"/>
    <mergeCell ref="P40:R40"/>
    <mergeCell ref="V40:X40"/>
    <mergeCell ref="M44:O44"/>
    <mergeCell ref="P43:R43"/>
    <mergeCell ref="Y48:AA48"/>
    <mergeCell ref="S47:U47"/>
    <mergeCell ref="P48:R48"/>
    <mergeCell ref="Y47:AA47"/>
    <mergeCell ref="S44:U44"/>
    <mergeCell ref="Y44:AA44"/>
    <mergeCell ref="M47:O47"/>
    <mergeCell ref="Y46:AA46"/>
    <mergeCell ref="Y43:AA43"/>
    <mergeCell ref="AL46:AN46"/>
    <mergeCell ref="AI46:AK46"/>
    <mergeCell ref="AI47:AK47"/>
    <mergeCell ref="AE43:AG43"/>
    <mergeCell ref="AB44:AD44"/>
    <mergeCell ref="AL44:AN44"/>
    <mergeCell ref="AI44:AK44"/>
    <mergeCell ref="AE46:AG46"/>
    <mergeCell ref="AI43:AK43"/>
    <mergeCell ref="P47:R47"/>
    <mergeCell ref="Y38:AA38"/>
    <mergeCell ref="Y42:AA42"/>
    <mergeCell ref="V46:X46"/>
    <mergeCell ref="V44:X44"/>
    <mergeCell ref="S40:U40"/>
    <mergeCell ref="V43:X43"/>
    <mergeCell ref="P44:R44"/>
    <mergeCell ref="V42:X42"/>
    <mergeCell ref="P38:R38"/>
    <mergeCell ref="AL57:AN57"/>
    <mergeCell ref="AL56:AN56"/>
    <mergeCell ref="AE39:AG39"/>
    <mergeCell ref="AL48:AN48"/>
    <mergeCell ref="AL49:AN49"/>
    <mergeCell ref="AG56:AJ56"/>
    <mergeCell ref="AE47:AG47"/>
    <mergeCell ref="AL52:AN52"/>
    <mergeCell ref="AC52:AE52"/>
    <mergeCell ref="AC54:AE54"/>
    <mergeCell ref="AI35:AN35"/>
    <mergeCell ref="AB46:AD46"/>
    <mergeCell ref="AE38:AG38"/>
    <mergeCell ref="AB38:AD38"/>
    <mergeCell ref="AE32:AG32"/>
    <mergeCell ref="AE37:AG37"/>
    <mergeCell ref="AE41:AG41"/>
    <mergeCell ref="AB41:AD41"/>
    <mergeCell ref="AB34:AD34"/>
    <mergeCell ref="G9:L9"/>
    <mergeCell ref="Y20:AA20"/>
    <mergeCell ref="A13:G13"/>
    <mergeCell ref="M10:O10"/>
    <mergeCell ref="Y19:AA19"/>
    <mergeCell ref="Z18:AA18"/>
    <mergeCell ref="Z17:AA17"/>
    <mergeCell ref="V12:X12"/>
    <mergeCell ref="Y12:AA12"/>
    <mergeCell ref="V10:X10"/>
    <mergeCell ref="A5:C6"/>
    <mergeCell ref="D5:O6"/>
    <mergeCell ref="R6:AC6"/>
    <mergeCell ref="AB15:AD15"/>
    <mergeCell ref="AD5:AK5"/>
    <mergeCell ref="P5:Q5"/>
    <mergeCell ref="A8:F8"/>
    <mergeCell ref="H14:L14"/>
    <mergeCell ref="A9:F9"/>
    <mergeCell ref="G8:L8"/>
    <mergeCell ref="A7:L7"/>
    <mergeCell ref="M30:O30"/>
    <mergeCell ref="S13:U13"/>
    <mergeCell ref="M12:O12"/>
    <mergeCell ref="P12:R12"/>
    <mergeCell ref="P29:R29"/>
    <mergeCell ref="P27:R27"/>
    <mergeCell ref="H26:L26"/>
    <mergeCell ref="M13:O13"/>
    <mergeCell ref="K18:L18"/>
    <mergeCell ref="AE31:AG31"/>
    <mergeCell ref="AB33:AD33"/>
    <mergeCell ref="P6:Q6"/>
    <mergeCell ref="V11:X11"/>
    <mergeCell ref="V29:X29"/>
    <mergeCell ref="AE16:AG16"/>
    <mergeCell ref="AC18:AD18"/>
    <mergeCell ref="AL53:AN53"/>
    <mergeCell ref="AL19:AN19"/>
    <mergeCell ref="AL20:AN20"/>
    <mergeCell ref="AE19:AG19"/>
    <mergeCell ref="AE24:AG24"/>
    <mergeCell ref="AE33:AG33"/>
    <mergeCell ref="AE34:AG34"/>
    <mergeCell ref="AG53:AJ53"/>
    <mergeCell ref="AL31:AN31"/>
    <mergeCell ref="AL33:AN33"/>
    <mergeCell ref="V48:X48"/>
    <mergeCell ref="A52:X52"/>
    <mergeCell ref="Y52:AB55"/>
    <mergeCell ref="AL51:AN51"/>
    <mergeCell ref="W51:AK51"/>
    <mergeCell ref="AG54:AJ54"/>
    <mergeCell ref="AG52:AJ52"/>
    <mergeCell ref="AC53:AE53"/>
    <mergeCell ref="AL54:AN54"/>
    <mergeCell ref="AL50:AN50"/>
    <mergeCell ref="AL5:AN5"/>
    <mergeCell ref="AI31:AK31"/>
    <mergeCell ref="R5:AC5"/>
    <mergeCell ref="P10:R10"/>
    <mergeCell ref="S10:U10"/>
    <mergeCell ref="V24:X24"/>
    <mergeCell ref="AB29:AD29"/>
    <mergeCell ref="AM6:AN6"/>
    <mergeCell ref="AL30:AN30"/>
    <mergeCell ref="AI27:AK27"/>
    <mergeCell ref="Y25:AA25"/>
    <mergeCell ref="V22:X22"/>
    <mergeCell ref="V26:X26"/>
    <mergeCell ref="V27:X27"/>
    <mergeCell ref="AE29:AG29"/>
    <mergeCell ref="Y21:AA21"/>
    <mergeCell ref="V25:X25"/>
    <mergeCell ref="AB21:AD21"/>
    <mergeCell ref="AE27:AG27"/>
    <mergeCell ref="Y27:AA27"/>
    <mergeCell ref="AE26:AG26"/>
    <mergeCell ref="AB30:AD30"/>
    <mergeCell ref="AE22:AG22"/>
    <mergeCell ref="AE21:AG21"/>
    <mergeCell ref="AB27:AD27"/>
    <mergeCell ref="AI25:AK25"/>
    <mergeCell ref="AE25:AG25"/>
    <mergeCell ref="AL27:AN27"/>
    <mergeCell ref="AL29:AN29"/>
    <mergeCell ref="V30:X30"/>
    <mergeCell ref="Y29:AA29"/>
    <mergeCell ref="AI30:AK30"/>
    <mergeCell ref="AE30:AG30"/>
    <mergeCell ref="AI29:AK29"/>
    <mergeCell ref="C37:L37"/>
    <mergeCell ref="H30:L30"/>
    <mergeCell ref="H33:L33"/>
    <mergeCell ref="B33:G33"/>
    <mergeCell ref="B32:G32"/>
    <mergeCell ref="Y32:AA32"/>
    <mergeCell ref="M31:O31"/>
    <mergeCell ref="V37:X37"/>
    <mergeCell ref="Y33:AA33"/>
    <mergeCell ref="P33:R33"/>
    <mergeCell ref="C25:G25"/>
    <mergeCell ref="P31:R31"/>
    <mergeCell ref="H29:L29"/>
    <mergeCell ref="H31:L31"/>
    <mergeCell ref="AB32:AD32"/>
    <mergeCell ref="AB31:AD31"/>
    <mergeCell ref="H25:L25"/>
    <mergeCell ref="P26:R26"/>
    <mergeCell ref="H32:L32"/>
    <mergeCell ref="Y30:AA30"/>
    <mergeCell ref="M25:O25"/>
    <mergeCell ref="P39:R39"/>
    <mergeCell ref="P21:R21"/>
    <mergeCell ref="S21:U21"/>
    <mergeCell ref="P22:R22"/>
    <mergeCell ref="P30:R30"/>
    <mergeCell ref="M22:O22"/>
    <mergeCell ref="S24:U24"/>
    <mergeCell ref="S31:U31"/>
    <mergeCell ref="S33:U33"/>
    <mergeCell ref="AG66:AN66"/>
    <mergeCell ref="L66:AF67"/>
    <mergeCell ref="AG67:AN68"/>
    <mergeCell ref="M33:O33"/>
    <mergeCell ref="M29:O29"/>
    <mergeCell ref="AE10:AG10"/>
    <mergeCell ref="M15:O15"/>
    <mergeCell ref="P15:R15"/>
    <mergeCell ref="Y11:AA11"/>
    <mergeCell ref="AB13:AD13"/>
    <mergeCell ref="P11:R11"/>
    <mergeCell ref="AE11:AG11"/>
    <mergeCell ref="AB12:AD12"/>
    <mergeCell ref="AB10:AD10"/>
    <mergeCell ref="AE12:AG12"/>
    <mergeCell ref="AE14:AG14"/>
    <mergeCell ref="AB11:AD11"/>
    <mergeCell ref="AE15:AG15"/>
    <mergeCell ref="AE13:AG13"/>
    <mergeCell ref="AB16:AD16"/>
    <mergeCell ref="Y10:AA10"/>
    <mergeCell ref="AB14:AD14"/>
    <mergeCell ref="H22:L22"/>
    <mergeCell ref="H21:L21"/>
    <mergeCell ref="S15:U15"/>
    <mergeCell ref="Y13:AA13"/>
    <mergeCell ref="V13:X13"/>
    <mergeCell ref="V16:X16"/>
    <mergeCell ref="N18:O18"/>
    <mergeCell ref="AF17:AG17"/>
    <mergeCell ref="AF18:AG18"/>
    <mergeCell ref="W18:X18"/>
    <mergeCell ref="Q17:R17"/>
    <mergeCell ref="T18:U18"/>
    <mergeCell ref="T17:U17"/>
    <mergeCell ref="AI17:AK18"/>
    <mergeCell ref="S20:U20"/>
    <mergeCell ref="S19:U19"/>
    <mergeCell ref="M20:O20"/>
    <mergeCell ref="AE20:AG20"/>
    <mergeCell ref="AI19:AK19"/>
    <mergeCell ref="Y26:AA26"/>
    <mergeCell ref="AB20:AD20"/>
    <mergeCell ref="AB24:AD24"/>
    <mergeCell ref="AB22:AD22"/>
    <mergeCell ref="V21:X21"/>
    <mergeCell ref="P20:R20"/>
    <mergeCell ref="AB25:AD25"/>
    <mergeCell ref="P25:R25"/>
    <mergeCell ref="Y24:AA24"/>
    <mergeCell ref="Y22:AA22"/>
    <mergeCell ref="H13:L13"/>
    <mergeCell ref="W17:X17"/>
    <mergeCell ref="P16:R16"/>
    <mergeCell ref="H16:L16"/>
    <mergeCell ref="S30:U30"/>
    <mergeCell ref="H24:L24"/>
    <mergeCell ref="S22:U22"/>
    <mergeCell ref="M24:O24"/>
    <mergeCell ref="H20:L20"/>
    <mergeCell ref="S26:U26"/>
    <mergeCell ref="W60:AG60"/>
    <mergeCell ref="A59:O59"/>
    <mergeCell ref="A44:G44"/>
    <mergeCell ref="Q59:U59"/>
    <mergeCell ref="B47:L47"/>
    <mergeCell ref="S42:U42"/>
    <mergeCell ref="M46:O46"/>
    <mergeCell ref="B46:L46"/>
    <mergeCell ref="N51:P51"/>
    <mergeCell ref="AB43:AD43"/>
    <mergeCell ref="M48:O48"/>
    <mergeCell ref="V47:X47"/>
    <mergeCell ref="S11:U11"/>
    <mergeCell ref="H11:L11"/>
    <mergeCell ref="B39:L39"/>
    <mergeCell ref="S43:U43"/>
    <mergeCell ref="P46:R46"/>
    <mergeCell ref="C20:G20"/>
    <mergeCell ref="C22:G22"/>
    <mergeCell ref="P13:R13"/>
    <mergeCell ref="AL47:AN47"/>
    <mergeCell ref="AB48:AD48"/>
    <mergeCell ref="AL43:AN43"/>
    <mergeCell ref="AE44:AG44"/>
    <mergeCell ref="AI48:AK48"/>
    <mergeCell ref="AE48:AG48"/>
    <mergeCell ref="AB47:AD47"/>
    <mergeCell ref="AL58:AN58"/>
    <mergeCell ref="Y58:AK58"/>
    <mergeCell ref="AL55:AN55"/>
    <mergeCell ref="A53:X57"/>
    <mergeCell ref="Y56:AB57"/>
    <mergeCell ref="AG57:AJ57"/>
    <mergeCell ref="AC56:AE56"/>
    <mergeCell ref="AC55:AE55"/>
    <mergeCell ref="AC57:AE57"/>
    <mergeCell ref="AG55:AJ55"/>
    <mergeCell ref="AL24:AN24"/>
    <mergeCell ref="AI24:AK24"/>
    <mergeCell ref="AL22:AN22"/>
    <mergeCell ref="AI20:AK20"/>
    <mergeCell ref="AI26:AK26"/>
    <mergeCell ref="AL25:AN25"/>
    <mergeCell ref="AI22:AK22"/>
    <mergeCell ref="AI21:AK21"/>
    <mergeCell ref="AL26:AN26"/>
    <mergeCell ref="M27:O27"/>
    <mergeCell ref="AJ62:AN62"/>
    <mergeCell ref="AJ59:AN59"/>
    <mergeCell ref="AJ60:AN60"/>
    <mergeCell ref="AJ61:AN61"/>
    <mergeCell ref="AL32:AN32"/>
    <mergeCell ref="AI42:AK42"/>
    <mergeCell ref="AL39:AN39"/>
    <mergeCell ref="AL34:AN34"/>
    <mergeCell ref="AI33:AK33"/>
    <mergeCell ref="A64:U64"/>
    <mergeCell ref="L68:AF68"/>
    <mergeCell ref="AB26:AD26"/>
    <mergeCell ref="AB37:AD37"/>
    <mergeCell ref="M43:O43"/>
    <mergeCell ref="S29:U29"/>
    <mergeCell ref="V39:X39"/>
    <mergeCell ref="M26:O26"/>
    <mergeCell ref="S46:U46"/>
    <mergeCell ref="A60:O60"/>
    <mergeCell ref="W62:AG63"/>
    <mergeCell ref="AB39:AD39"/>
    <mergeCell ref="S32:U32"/>
    <mergeCell ref="M38:O38"/>
    <mergeCell ref="W59:AG59"/>
    <mergeCell ref="A63:U63"/>
    <mergeCell ref="A61:U61"/>
    <mergeCell ref="A62:U62"/>
    <mergeCell ref="Q60:U60"/>
    <mergeCell ref="A58:V58"/>
    <mergeCell ref="A70:L72"/>
    <mergeCell ref="H27:L27"/>
    <mergeCell ref="P32:R32"/>
    <mergeCell ref="M32:O32"/>
    <mergeCell ref="S27:U27"/>
    <mergeCell ref="B30:G30"/>
    <mergeCell ref="S48:U48"/>
    <mergeCell ref="A67:K68"/>
    <mergeCell ref="C38:L38"/>
    <mergeCell ref="A66:K66"/>
    <mergeCell ref="H15:L15"/>
    <mergeCell ref="S16:U16"/>
    <mergeCell ref="H18:I18"/>
    <mergeCell ref="AD6:AK6"/>
    <mergeCell ref="P24:R24"/>
    <mergeCell ref="C27:G27"/>
    <mergeCell ref="M11:O11"/>
    <mergeCell ref="V15:X15"/>
    <mergeCell ref="Q18:R18"/>
    <mergeCell ref="P19:R19"/>
    <mergeCell ref="H3:AF3"/>
    <mergeCell ref="C19:L19"/>
    <mergeCell ref="M19:O19"/>
    <mergeCell ref="M16:O16"/>
    <mergeCell ref="N17:O17"/>
    <mergeCell ref="C18:G18"/>
    <mergeCell ref="AB19:AD19"/>
    <mergeCell ref="S12:U12"/>
    <mergeCell ref="Y15:AA15"/>
    <mergeCell ref="Y16:AA16"/>
    <mergeCell ref="W61:AG61"/>
    <mergeCell ref="V20:X20"/>
    <mergeCell ref="V19:X19"/>
    <mergeCell ref="AI11:AN11"/>
    <mergeCell ref="AJ12:AM12"/>
    <mergeCell ref="AB42:AD42"/>
    <mergeCell ref="AE42:AG42"/>
    <mergeCell ref="AI34:AK34"/>
    <mergeCell ref="Y39:AA39"/>
    <mergeCell ref="AL21:AN21"/>
  </mergeCells>
  <conditionalFormatting sqref="AL58:AN58">
    <cfRule type="cellIs" priority="1" dxfId="1" operator="notEqual" stopIfTrue="1">
      <formula>$AL$51</formula>
    </cfRule>
  </conditionalFormatting>
  <dataValidations count="7">
    <dataValidation allowBlank="1" showErrorMessage="1" sqref="BC1:BC5 AL1:AN6 AG1:AK5 S39:S65536 AC26:AD31 A73:L65536 C10:C21 Q26:R31 AE10:AE28 P10:P28 AF11:AG20 Q11:R20 AC11:AD20 Z11:AA20 W11:X20 V10:V34 P30:P34 Y10:Y34 T11:U20 D23:L23 D28:L28 D26:G26 Q33:R33 N33:O33 AE29:AG29 AF26:AG28 B29:B34 C23:C28 W33:X33 A10:B28 N30:O31 AD4:AF5 P39:P65536 G5:I7 V39:V65536 L4 AB62:AB65536 N29:P29 T33:U33 AF30:AG31 T26:U31 W26:X31 Z26:AA31 AM51:AN65536 Z42:AA43 AC42:AD43 A52:A70 N11:O20 AG62:AG65536 E5:E7 BG1:BG7 J4:J7 BC7:BC8 J10:L18 D10:I11 D13:I18 D12:E12 G12:H12 AE62:AE65536 N4:AC6 M39:M65536 AG48:AG52 N45:O65536 Z33:AA33 K5:M7 AK42:AK65536 N26:O28 N22:O24 AF22:AG24 AC22:AD24 Z22:AA24 W22:X24 T22:U24 Q22:R24 S10:S34 N42:O43 A30:A50 AJ36:AN38 AI11 AF33:AG33 AC33:AD33 W42:X43 AE30:AE34 M10:M34 AB10:AB34 T42:U43 B35:AG38 BD1:BF65536 AO1:BB65536 BG9:BG65536 BC10:BC65536 AC62:AD65536 B42:L69 C39:L39 B39:B40 AJ42:AJ52 Q42:R43 AF39:AG39 AC39:AD39 Z39:AA39"/>
    <dataValidation allowBlank="1" showErrorMessage="1" sqref="W39:X39 T39:U39 Q39:R39 N39:O39 B1:D7 AJ39:AK39 AL39:AL65536 AM39:AN49 AF42:AG43 AF45:AG47 Z62:AA65536 X62:X65536 AF62:AF65536 T45:U65536 Q45:R65536 A2 F1:F7 H3 G1:G3 H1:AF2 E1:E2 AH10:AH52 AI13:AI52 AJ13:AK33 AL13:AN16 AL19:AN33 AL17 AI10:AN10 BH1:IV65536 A4:A8 AF48:AF60 W45:W65536 X45:X60 Z45:AA60 AC45:AD60 AE39:AE60 AH56:AJ65536 AG56:AG60 AB39:AB60 Y39:Y60 Y62:Y65536"/>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"N003,N005,N010,N011,N012,N013,N015,N017,N020,N030,N070,N075,N111,N112,N113,G005,G010"</formula1>
    </dataValidation>
    <dataValidation type="list" allowBlank="1" showDropDown="1" showErrorMessage="1" error="rhgao" sqref="BG8">
      <formula1>"OK"</formula1>
    </dataValidation>
    <dataValidation type="list" allowBlank="1" showInputMessage="1" showErrorMessage="1" sqref="AJ12:AM12">
      <formula1>$CC$11:$CC$14</formula1>
    </dataValidation>
  </dataValidations>
  <printOptions verticalCentered="1"/>
  <pageMargins left="0" right="0" top="0" bottom="0" header="0" footer="0"/>
  <pageSetup fitToHeight="1" fitToWidth="1" horizontalDpi="600" verticalDpi="600" orientation="portrait" scale="69" r:id="rId2"/>
  <headerFooter scaleWithDoc="0">
    <oddHeader>&amp;C 
                       &amp;R
</oddHeader>
    <oddFooter>&amp;L&amp;F&amp;C&amp;A&amp;R&amp;9Form updated:  March 2021</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22" activePane="bottomRight" state="frozen"/>
      <selection pane="topLeft" activeCell="M17" sqref="M17"/>
      <selection pane="topRight" activeCell="M17" sqref="M17"/>
      <selection pane="bottomLeft" activeCell="M17" sqref="M17"/>
      <selection pane="bottomRight" activeCell="AZ17" sqref="AZ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31</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35">
        <v>8</v>
      </c>
      <c r="N10" s="636"/>
      <c r="O10" s="636"/>
      <c r="P10" s="636">
        <v>9</v>
      </c>
      <c r="Q10" s="636"/>
      <c r="R10" s="636"/>
      <c r="S10" s="635">
        <v>10</v>
      </c>
      <c r="T10" s="636"/>
      <c r="U10" s="636"/>
      <c r="V10" s="636">
        <v>11</v>
      </c>
      <c r="W10" s="636"/>
      <c r="X10" s="636"/>
      <c r="Y10" s="635">
        <v>12</v>
      </c>
      <c r="Z10" s="636"/>
      <c r="AA10" s="636"/>
      <c r="AB10" s="636">
        <v>13</v>
      </c>
      <c r="AC10" s="636"/>
      <c r="AD10" s="636"/>
      <c r="AE10" s="635">
        <v>14</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0"/>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180</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8" activePane="bottomRight" state="frozen"/>
      <selection pane="topLeft" activeCell="M17" sqref="M17"/>
      <selection pane="topRight" activeCell="M17" sqref="M17"/>
      <selection pane="bottomLeft" activeCell="M17" sqref="M17"/>
      <selection pane="bottomRight" activeCell="Q17" sqref="Q17:R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32</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2">
        <v>15</v>
      </c>
      <c r="N10" s="495"/>
      <c r="O10" s="495"/>
      <c r="P10" s="582">
        <v>16</v>
      </c>
      <c r="Q10" s="495"/>
      <c r="R10" s="495"/>
      <c r="S10" s="582">
        <v>17</v>
      </c>
      <c r="T10" s="495"/>
      <c r="U10" s="495"/>
      <c r="V10" s="582">
        <v>18</v>
      </c>
      <c r="W10" s="495"/>
      <c r="X10" s="495"/>
      <c r="Y10" s="582">
        <v>19</v>
      </c>
      <c r="Z10" s="495"/>
      <c r="AA10" s="495"/>
      <c r="AB10" s="582">
        <v>20</v>
      </c>
      <c r="AC10" s="495"/>
      <c r="AD10" s="495"/>
      <c r="AE10" s="582">
        <v>21</v>
      </c>
      <c r="AF10" s="495"/>
      <c r="AG10" s="495"/>
      <c r="AH10" s="56"/>
      <c r="AI10" s="56"/>
      <c r="AJ10" s="56"/>
      <c r="AK10" s="57"/>
      <c r="AL10" s="10" t="s">
        <v>22</v>
      </c>
    </row>
    <row r="11" spans="1:38" ht="12" customHeight="1">
      <c r="A11" s="85"/>
      <c r="B11" s="84"/>
      <c r="C11" s="84"/>
      <c r="D11" s="84"/>
      <c r="E11" s="84"/>
      <c r="F11" s="84"/>
      <c r="G11" s="84"/>
      <c r="H11" s="471" t="s">
        <v>45</v>
      </c>
      <c r="I11" s="471"/>
      <c r="J11" s="471"/>
      <c r="K11" s="471"/>
      <c r="L11" s="472"/>
      <c r="M11" s="637">
        <f>IF(M10&lt;='Per Diem Calc Tool'!$O$7+1,'Week 2'!AE11+1,"")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0"/>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56</v>
      </c>
      <c r="AQ35" s="262" t="s">
        <v>57</v>
      </c>
      <c r="AR35" s="262" t="s">
        <v>58</v>
      </c>
      <c r="AS35" s="262" t="s">
        <v>59</v>
      </c>
      <c r="AT35" s="262" t="s">
        <v>60</v>
      </c>
      <c r="AU35" s="262" t="s">
        <v>61</v>
      </c>
      <c r="AV35" s="262" t="s">
        <v>62</v>
      </c>
      <c r="AW35" s="12"/>
      <c r="AX35" s="12"/>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180</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35">
        <v>22</v>
      </c>
      <c r="N10" s="636"/>
      <c r="O10" s="636"/>
      <c r="P10" s="635">
        <v>23</v>
      </c>
      <c r="Q10" s="636"/>
      <c r="R10" s="636"/>
      <c r="S10" s="635">
        <v>24</v>
      </c>
      <c r="T10" s="636"/>
      <c r="U10" s="636"/>
      <c r="V10" s="635">
        <v>25</v>
      </c>
      <c r="W10" s="636"/>
      <c r="X10" s="636"/>
      <c r="Y10" s="635">
        <v>26</v>
      </c>
      <c r="Z10" s="636"/>
      <c r="AA10" s="636"/>
      <c r="AB10" s="635">
        <v>27</v>
      </c>
      <c r="AC10" s="636"/>
      <c r="AD10" s="636"/>
      <c r="AE10" s="635">
        <v>28</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3'!AE11+1,"")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263"/>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264"/>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264"/>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2"/>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48</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2">
        <v>29</v>
      </c>
      <c r="N10" s="495"/>
      <c r="O10" s="495"/>
      <c r="P10" s="582">
        <v>30</v>
      </c>
      <c r="Q10" s="495"/>
      <c r="R10" s="495"/>
      <c r="S10" s="582">
        <v>31</v>
      </c>
      <c r="T10" s="495"/>
      <c r="U10" s="495"/>
      <c r="V10" s="582">
        <v>32</v>
      </c>
      <c r="W10" s="495"/>
      <c r="X10" s="495"/>
      <c r="Y10" s="582">
        <v>33</v>
      </c>
      <c r="Z10" s="495"/>
      <c r="AA10" s="495"/>
      <c r="AB10" s="582">
        <v>34</v>
      </c>
      <c r="AC10" s="495"/>
      <c r="AD10" s="495"/>
      <c r="AE10" s="582">
        <v>35</v>
      </c>
      <c r="AF10" s="495"/>
      <c r="AG10" s="495"/>
      <c r="AH10" s="56"/>
      <c r="AI10" s="56"/>
      <c r="AJ10" s="56"/>
      <c r="AK10" s="57"/>
      <c r="AL10" s="10" t="s">
        <v>22</v>
      </c>
    </row>
    <row r="11" spans="1:38" ht="12" customHeight="1">
      <c r="A11" s="85"/>
      <c r="B11" s="84"/>
      <c r="C11" s="84"/>
      <c r="D11" s="84"/>
      <c r="E11" s="84"/>
      <c r="F11" s="84"/>
      <c r="G11" s="84"/>
      <c r="H11" s="471" t="s">
        <v>45</v>
      </c>
      <c r="I11" s="471"/>
      <c r="J11" s="471"/>
      <c r="K11" s="471"/>
      <c r="L11" s="472"/>
      <c r="M11" s="637">
        <f>IF(M10&lt;='Per Diem Calc Tool'!$O$7+1,'Week 4'!AE11+1,"")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2"/>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65"/>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701"/>
      <c r="I21" s="702"/>
      <c r="J21" s="702"/>
      <c r="K21" s="702"/>
      <c r="L21" s="703"/>
      <c r="M21" s="651"/>
      <c r="N21" s="651"/>
      <c r="O21" s="651"/>
      <c r="P21" s="651"/>
      <c r="Q21" s="651"/>
      <c r="R21" s="651"/>
      <c r="S21" s="651"/>
      <c r="T21" s="651"/>
      <c r="U21" s="651"/>
      <c r="V21" s="651"/>
      <c r="W21" s="651"/>
      <c r="X21" s="651"/>
      <c r="Y21" s="651"/>
      <c r="Z21" s="651"/>
      <c r="AA21" s="651"/>
      <c r="AB21" s="651"/>
      <c r="AC21" s="651"/>
      <c r="AD21" s="651"/>
      <c r="AE21" s="651"/>
      <c r="AF21" s="651"/>
      <c r="AG21" s="700"/>
      <c r="AH21" s="265"/>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47</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35">
        <v>36</v>
      </c>
      <c r="N10" s="636"/>
      <c r="O10" s="636"/>
      <c r="P10" s="635">
        <v>37</v>
      </c>
      <c r="Q10" s="636"/>
      <c r="R10" s="636"/>
      <c r="S10" s="635">
        <v>38</v>
      </c>
      <c r="T10" s="636"/>
      <c r="U10" s="636"/>
      <c r="V10" s="635">
        <v>39</v>
      </c>
      <c r="W10" s="636"/>
      <c r="X10" s="636"/>
      <c r="Y10" s="635">
        <v>40</v>
      </c>
      <c r="Z10" s="636"/>
      <c r="AA10" s="636"/>
      <c r="AB10" s="635">
        <v>41</v>
      </c>
      <c r="AC10" s="636"/>
      <c r="AD10" s="636"/>
      <c r="AE10" s="635">
        <v>42</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5'!AE11+1,"")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0"/>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46</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82">
        <v>43</v>
      </c>
      <c r="N10" s="495"/>
      <c r="O10" s="495"/>
      <c r="P10" s="582">
        <v>44</v>
      </c>
      <c r="Q10" s="495"/>
      <c r="R10" s="495"/>
      <c r="S10" s="582">
        <v>45</v>
      </c>
      <c r="T10" s="495"/>
      <c r="U10" s="495"/>
      <c r="V10" s="582">
        <v>46</v>
      </c>
      <c r="W10" s="495"/>
      <c r="X10" s="495"/>
      <c r="Y10" s="582">
        <v>47</v>
      </c>
      <c r="Z10" s="495"/>
      <c r="AA10" s="495"/>
      <c r="AB10" s="582">
        <v>48</v>
      </c>
      <c r="AC10" s="495"/>
      <c r="AD10" s="495"/>
      <c r="AE10" s="582">
        <v>49</v>
      </c>
      <c r="AF10" s="495"/>
      <c r="AG10" s="495"/>
      <c r="AH10" s="56"/>
      <c r="AI10" s="56"/>
      <c r="AJ10" s="56"/>
      <c r="AK10" s="57"/>
      <c r="AL10" s="10" t="s">
        <v>22</v>
      </c>
    </row>
    <row r="11" spans="1:38" ht="12" customHeight="1">
      <c r="A11" s="85"/>
      <c r="B11" s="84"/>
      <c r="C11" s="84"/>
      <c r="D11" s="84"/>
      <c r="E11" s="84"/>
      <c r="F11" s="84"/>
      <c r="G11" s="84"/>
      <c r="H11" s="471" t="s">
        <v>45</v>
      </c>
      <c r="I11" s="471"/>
      <c r="J11" s="471"/>
      <c r="K11" s="471"/>
      <c r="L11" s="472"/>
      <c r="M11" s="637">
        <f>IF(M10&lt;='Per Diem Calc Tool'!$O$7+1,'Week 6'!AE11+1,"")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9" t="s">
        <v>44</v>
      </c>
      <c r="O16" s="369"/>
      <c r="P16" s="128" t="s">
        <v>43</v>
      </c>
      <c r="Q16" s="369" t="s">
        <v>44</v>
      </c>
      <c r="R16" s="369"/>
      <c r="S16" s="128" t="s">
        <v>43</v>
      </c>
      <c r="T16" s="369" t="s">
        <v>44</v>
      </c>
      <c r="U16" s="369"/>
      <c r="V16" s="128" t="s">
        <v>43</v>
      </c>
      <c r="W16" s="369" t="s">
        <v>44</v>
      </c>
      <c r="X16" s="369"/>
      <c r="Y16" s="128" t="s">
        <v>43</v>
      </c>
      <c r="Z16" s="369" t="s">
        <v>44</v>
      </c>
      <c r="AA16" s="369"/>
      <c r="AB16" s="128" t="s">
        <v>43</v>
      </c>
      <c r="AC16" s="369" t="s">
        <v>44</v>
      </c>
      <c r="AD16" s="369"/>
      <c r="AE16" s="128" t="s">
        <v>43</v>
      </c>
      <c r="AF16" s="369" t="s">
        <v>44</v>
      </c>
      <c r="AG16" s="369"/>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2"/>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0"/>
      <c r="AI46" s="704">
        <f>-SUM(M46:AG46)</f>
        <v>0</v>
      </c>
      <c r="AJ46" s="704"/>
      <c r="AK46" s="704"/>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0"/>
      <c r="AI47" s="704">
        <f>-SUM(M47:AG47)</f>
        <v>0</v>
      </c>
      <c r="AJ47" s="704"/>
      <c r="AK47" s="704"/>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64" t="s">
        <v>13</v>
      </c>
      <c r="I3" s="364"/>
      <c r="J3" s="364"/>
      <c r="K3" s="364"/>
      <c r="L3" s="364"/>
      <c r="M3" s="364"/>
      <c r="N3" s="364"/>
      <c r="O3" s="364"/>
      <c r="P3" s="364"/>
      <c r="Q3" s="364"/>
      <c r="R3" s="364"/>
      <c r="S3" s="364"/>
      <c r="T3" s="364"/>
      <c r="U3" s="364"/>
      <c r="V3" s="364"/>
      <c r="W3" s="364"/>
      <c r="X3" s="364"/>
      <c r="Y3" s="364"/>
      <c r="Z3" s="364"/>
      <c r="AA3" s="364"/>
      <c r="AB3" s="364"/>
      <c r="AC3" s="364"/>
      <c r="AD3" s="364"/>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5">
        <v>50</v>
      </c>
      <c r="N10" s="636"/>
      <c r="O10" s="636"/>
      <c r="P10" s="635">
        <v>51</v>
      </c>
      <c r="Q10" s="636"/>
      <c r="R10" s="636"/>
      <c r="S10" s="635">
        <v>52</v>
      </c>
      <c r="T10" s="636"/>
      <c r="U10" s="636"/>
      <c r="V10" s="635">
        <v>53</v>
      </c>
      <c r="W10" s="636"/>
      <c r="X10" s="636"/>
      <c r="Y10" s="635">
        <v>54</v>
      </c>
      <c r="Z10" s="636"/>
      <c r="AA10" s="636"/>
      <c r="AB10" s="635">
        <v>55</v>
      </c>
      <c r="AC10" s="636"/>
      <c r="AD10" s="636"/>
      <c r="AE10" s="635">
        <v>56</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7'!AE11+1,"")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372">
        <f>M11</f>
      </c>
      <c r="N12" s="373"/>
      <c r="O12" s="374"/>
      <c r="P12" s="372">
        <f>P11</f>
      </c>
      <c r="Q12" s="373"/>
      <c r="R12" s="374"/>
      <c r="S12" s="372">
        <f>S11</f>
      </c>
      <c r="T12" s="373"/>
      <c r="U12" s="374"/>
      <c r="V12" s="372">
        <f>V11</f>
      </c>
      <c r="W12" s="373"/>
      <c r="X12" s="374"/>
      <c r="Y12" s="372">
        <f>Y11</f>
      </c>
      <c r="Z12" s="373"/>
      <c r="AA12" s="374"/>
      <c r="AB12" s="372">
        <f>AB11</f>
      </c>
      <c r="AC12" s="373"/>
      <c r="AD12" s="374"/>
      <c r="AE12" s="372">
        <f>AE11</f>
      </c>
      <c r="AF12" s="373"/>
      <c r="AG12" s="374"/>
      <c r="AH12" s="91"/>
      <c r="AI12" s="145"/>
      <c r="AJ12" s="146"/>
      <c r="AK12" s="147"/>
    </row>
    <row r="13" spans="1:38" ht="12" customHeight="1">
      <c r="A13" s="579" t="str">
        <f>'Week 1'!A13:G13</f>
        <v>Transportation:</v>
      </c>
      <c r="B13" s="580"/>
      <c r="C13" s="580"/>
      <c r="D13" s="580"/>
      <c r="E13" s="580"/>
      <c r="F13" s="580"/>
      <c r="G13" s="581"/>
      <c r="H13" s="486" t="s">
        <v>3</v>
      </c>
      <c r="I13" s="486"/>
      <c r="J13" s="486"/>
      <c r="K13" s="486"/>
      <c r="L13" s="486"/>
      <c r="M13" s="368"/>
      <c r="N13" s="368"/>
      <c r="O13" s="368"/>
      <c r="P13" s="368"/>
      <c r="Q13" s="368"/>
      <c r="R13" s="368"/>
      <c r="S13" s="368"/>
      <c r="T13" s="368"/>
      <c r="U13" s="368"/>
      <c r="V13" s="368"/>
      <c r="W13" s="368"/>
      <c r="X13" s="368"/>
      <c r="Y13" s="368"/>
      <c r="Z13" s="368"/>
      <c r="AA13" s="368"/>
      <c r="AB13" s="368"/>
      <c r="AC13" s="368"/>
      <c r="AD13" s="368"/>
      <c r="AE13" s="368"/>
      <c r="AF13" s="368"/>
      <c r="AG13" s="368"/>
      <c r="AH13" s="136"/>
      <c r="AI13" s="148"/>
      <c r="AJ13" s="149"/>
      <c r="AK13" s="150"/>
      <c r="AL13" s="10" t="s">
        <v>24</v>
      </c>
    </row>
    <row r="14" spans="1:37" ht="12" customHeight="1">
      <c r="A14" s="122"/>
      <c r="B14" s="123"/>
      <c r="C14" s="123"/>
      <c r="D14" s="123"/>
      <c r="E14" s="123"/>
      <c r="F14" s="123"/>
      <c r="G14" s="123"/>
      <c r="H14" s="486" t="s">
        <v>28</v>
      </c>
      <c r="I14" s="486"/>
      <c r="J14" s="486"/>
      <c r="K14" s="486"/>
      <c r="L14" s="486"/>
      <c r="M14" s="368"/>
      <c r="N14" s="368"/>
      <c r="O14" s="368"/>
      <c r="P14" s="368"/>
      <c r="Q14" s="368"/>
      <c r="R14" s="368"/>
      <c r="S14" s="368"/>
      <c r="T14" s="368"/>
      <c r="U14" s="368"/>
      <c r="V14" s="368"/>
      <c r="W14" s="368"/>
      <c r="X14" s="368"/>
      <c r="Y14" s="368"/>
      <c r="Z14" s="368"/>
      <c r="AA14" s="368"/>
      <c r="AB14" s="368"/>
      <c r="AC14" s="368"/>
      <c r="AD14" s="368"/>
      <c r="AE14" s="368"/>
      <c r="AF14" s="368"/>
      <c r="AG14" s="368"/>
      <c r="AH14" s="137"/>
      <c r="AI14" s="151"/>
      <c r="AJ14" s="152"/>
      <c r="AK14" s="153"/>
    </row>
    <row r="15" spans="1:38" ht="12" customHeight="1">
      <c r="A15" s="122"/>
      <c r="B15" s="123"/>
      <c r="C15" s="123"/>
      <c r="D15" s="123"/>
      <c r="E15" s="123"/>
      <c r="F15" s="123"/>
      <c r="G15" s="123"/>
      <c r="H15" s="486" t="s">
        <v>4</v>
      </c>
      <c r="I15" s="486"/>
      <c r="J15" s="486"/>
      <c r="K15" s="486"/>
      <c r="L15" s="486"/>
      <c r="M15" s="368"/>
      <c r="N15" s="368"/>
      <c r="O15" s="368"/>
      <c r="P15" s="368"/>
      <c r="Q15" s="368"/>
      <c r="R15" s="368"/>
      <c r="S15" s="368"/>
      <c r="T15" s="368"/>
      <c r="U15" s="368"/>
      <c r="V15" s="368"/>
      <c r="W15" s="368"/>
      <c r="X15" s="368"/>
      <c r="Y15" s="368"/>
      <c r="Z15" s="368"/>
      <c r="AA15" s="368"/>
      <c r="AB15" s="368"/>
      <c r="AC15" s="368"/>
      <c r="AD15" s="368"/>
      <c r="AE15" s="368"/>
      <c r="AF15" s="368"/>
      <c r="AG15" s="368"/>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266" t="s">
        <v>43</v>
      </c>
      <c r="N16" s="705" t="s">
        <v>44</v>
      </c>
      <c r="O16" s="705"/>
      <c r="P16" s="266" t="s">
        <v>43</v>
      </c>
      <c r="Q16" s="705" t="s">
        <v>44</v>
      </c>
      <c r="R16" s="705"/>
      <c r="S16" s="266" t="s">
        <v>43</v>
      </c>
      <c r="T16" s="705" t="s">
        <v>44</v>
      </c>
      <c r="U16" s="705"/>
      <c r="V16" s="266" t="s">
        <v>43</v>
      </c>
      <c r="W16" s="705" t="s">
        <v>44</v>
      </c>
      <c r="X16" s="705"/>
      <c r="Y16" s="266" t="s">
        <v>43</v>
      </c>
      <c r="Z16" s="705" t="s">
        <v>44</v>
      </c>
      <c r="AA16" s="705"/>
      <c r="AB16" s="266" t="s">
        <v>43</v>
      </c>
      <c r="AC16" s="705" t="s">
        <v>44</v>
      </c>
      <c r="AD16" s="705"/>
      <c r="AE16" s="266" t="s">
        <v>43</v>
      </c>
      <c r="AF16" s="705" t="s">
        <v>44</v>
      </c>
      <c r="AG16" s="705"/>
      <c r="AH16" s="154"/>
      <c r="AI16" s="154"/>
      <c r="AJ16" s="154"/>
      <c r="AK16" s="3"/>
    </row>
    <row r="17" spans="1:37" ht="17.25" customHeight="1">
      <c r="A17" s="87"/>
      <c r="B17" s="87"/>
      <c r="C17" s="370" t="str">
        <f>'Week 1'!C18:G18</f>
        <v>Mileage - Standard rate</v>
      </c>
      <c r="D17" s="371"/>
      <c r="E17" s="371"/>
      <c r="F17" s="371"/>
      <c r="G17" s="371"/>
      <c r="H17" s="381">
        <f>'Week 1'!H18:I18</f>
        <v>0</v>
      </c>
      <c r="I17" s="381"/>
      <c r="J17" s="126"/>
      <c r="K17" s="558" t="str">
        <f>'Week 1'!K18:L18</f>
        <v>/mile</v>
      </c>
      <c r="L17" s="559"/>
      <c r="M17" s="307">
        <f>IF(N17&gt;0,'Week 1'!H18,"")</f>
      </c>
      <c r="N17" s="388"/>
      <c r="O17" s="389"/>
      <c r="P17" s="307">
        <f>IF(Q17&gt;0,'Week 1'!H18,"")</f>
      </c>
      <c r="Q17" s="388"/>
      <c r="R17" s="389"/>
      <c r="S17" s="307">
        <f>IF(T17&gt;0,'Week 1'!H18,"")</f>
      </c>
      <c r="T17" s="388"/>
      <c r="U17" s="389"/>
      <c r="V17" s="307">
        <f>IF(W17&gt;0,'Week 1'!H18,"")</f>
      </c>
      <c r="W17" s="388"/>
      <c r="X17" s="389"/>
      <c r="Y17" s="307">
        <f>IF(Z17&gt;0,'Week 1'!H18,"")</f>
      </c>
      <c r="Z17" s="388"/>
      <c r="AA17" s="389"/>
      <c r="AB17" s="307">
        <f>IF(AC17&gt;0,'Week 1'!H18,"")</f>
      </c>
      <c r="AC17" s="388"/>
      <c r="AD17" s="389"/>
      <c r="AE17" s="307">
        <f>IF(AF17&gt;0,'Week 1'!H18,"")</f>
      </c>
      <c r="AF17" s="388"/>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55"/>
      <c r="AH18" s="222"/>
      <c r="AI18" s="353">
        <f>SUM(M18:AG18)</f>
        <v>0</v>
      </c>
      <c r="AJ18" s="353"/>
      <c r="AK18" s="353"/>
    </row>
    <row r="19" spans="1:50" ht="17.25" customHeight="1">
      <c r="A19" s="87"/>
      <c r="B19" s="4"/>
      <c r="C19" s="365" t="str">
        <f>'Week 1'!C20:G20</f>
        <v>Parking</v>
      </c>
      <c r="D19" s="366"/>
      <c r="E19" s="366"/>
      <c r="F19" s="366"/>
      <c r="G19" s="366"/>
      <c r="H19" s="391"/>
      <c r="I19" s="392"/>
      <c r="J19" s="392"/>
      <c r="K19" s="392"/>
      <c r="L19" s="393"/>
      <c r="M19" s="352"/>
      <c r="N19" s="352"/>
      <c r="O19" s="352"/>
      <c r="P19" s="352"/>
      <c r="Q19" s="352"/>
      <c r="R19" s="352"/>
      <c r="S19" s="352"/>
      <c r="T19" s="352"/>
      <c r="U19" s="352"/>
      <c r="V19" s="352"/>
      <c r="W19" s="352"/>
      <c r="X19" s="352"/>
      <c r="Y19" s="352"/>
      <c r="Z19" s="352"/>
      <c r="AA19" s="352"/>
      <c r="AB19" s="352"/>
      <c r="AC19" s="352"/>
      <c r="AD19" s="352"/>
      <c r="AE19" s="352"/>
      <c r="AF19" s="352"/>
      <c r="AG19" s="645"/>
      <c r="AH19" s="219"/>
      <c r="AI19" s="435">
        <f>SUM(M19:AG19)</f>
        <v>0</v>
      </c>
      <c r="AJ19" s="435"/>
      <c r="AK19" s="435"/>
      <c r="AM19" s="10" t="str">
        <f>IF(OR(H19="Pcard",H19="PV",H19="Self"),"good","BAD")</f>
        <v>BAD</v>
      </c>
      <c r="AW19" s="10" t="str">
        <f>IF(OR(M19&gt;0,P19&gt;0,S19&gt;0,V19&gt;0,Y19&gt;0,AB19&gt;0,AE19&gt;0),"BAD","good")</f>
        <v>good</v>
      </c>
      <c r="AX19" s="10" t="str">
        <f>IF(AND(AM19="BAD",AW19="BAD"),"BAD","good")</f>
        <v>good</v>
      </c>
    </row>
    <row r="20" spans="1:50" ht="17.25" customHeight="1">
      <c r="A20" s="4"/>
      <c r="B20" s="98"/>
      <c r="C20" s="365" t="str">
        <f>'Week 1'!C21:G21</f>
        <v>Tolls</v>
      </c>
      <c r="D20" s="366"/>
      <c r="E20" s="366"/>
      <c r="F20" s="366"/>
      <c r="G20" s="367"/>
      <c r="H20" s="391"/>
      <c r="I20" s="392"/>
      <c r="J20" s="392"/>
      <c r="K20" s="392"/>
      <c r="L20" s="393"/>
      <c r="M20" s="410"/>
      <c r="N20" s="411"/>
      <c r="O20" s="412"/>
      <c r="P20" s="410"/>
      <c r="Q20" s="411"/>
      <c r="R20" s="412"/>
      <c r="S20" s="410"/>
      <c r="T20" s="411"/>
      <c r="U20" s="412"/>
      <c r="V20" s="410"/>
      <c r="W20" s="411"/>
      <c r="X20" s="412"/>
      <c r="Y20" s="410"/>
      <c r="Z20" s="411"/>
      <c r="AA20" s="412"/>
      <c r="AB20" s="410"/>
      <c r="AC20" s="411"/>
      <c r="AD20" s="412"/>
      <c r="AE20" s="410"/>
      <c r="AF20" s="411"/>
      <c r="AG20" s="648"/>
      <c r="AH20" s="219"/>
      <c r="AI20" s="435">
        <f>SUM(M20:AG20)</f>
        <v>0</v>
      </c>
      <c r="AJ20" s="435"/>
      <c r="AK20" s="435"/>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6"/>
      <c r="I21" s="497"/>
      <c r="J21" s="497"/>
      <c r="K21" s="497"/>
      <c r="L21" s="498"/>
      <c r="M21" s="352"/>
      <c r="N21" s="352"/>
      <c r="O21" s="352"/>
      <c r="P21" s="352"/>
      <c r="Q21" s="352"/>
      <c r="R21" s="352"/>
      <c r="S21" s="352"/>
      <c r="T21" s="352"/>
      <c r="U21" s="352"/>
      <c r="V21" s="352"/>
      <c r="W21" s="352"/>
      <c r="X21" s="352"/>
      <c r="Y21" s="352"/>
      <c r="Z21" s="352"/>
      <c r="AA21" s="352"/>
      <c r="AB21" s="352"/>
      <c r="AC21" s="352"/>
      <c r="AD21" s="352"/>
      <c r="AE21" s="352"/>
      <c r="AF21" s="352"/>
      <c r="AG21" s="644"/>
      <c r="AH21" s="219"/>
      <c r="AI21" s="646">
        <f>SUM(M21:AG21)</f>
        <v>0</v>
      </c>
      <c r="AJ21" s="485"/>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65" t="str">
        <f>'Week 1'!C24:G24</f>
        <v>Airfare</v>
      </c>
      <c r="D23" s="366"/>
      <c r="E23" s="366"/>
      <c r="F23" s="366"/>
      <c r="G23" s="367"/>
      <c r="H23" s="391"/>
      <c r="I23" s="392"/>
      <c r="J23" s="392"/>
      <c r="K23" s="392"/>
      <c r="L23" s="393"/>
      <c r="M23" s="488"/>
      <c r="N23" s="488"/>
      <c r="O23" s="488"/>
      <c r="P23" s="352"/>
      <c r="Q23" s="352"/>
      <c r="R23" s="352"/>
      <c r="S23" s="352"/>
      <c r="T23" s="352"/>
      <c r="U23" s="352"/>
      <c r="V23" s="352"/>
      <c r="W23" s="352"/>
      <c r="X23" s="352"/>
      <c r="Y23" s="352"/>
      <c r="Z23" s="352"/>
      <c r="AA23" s="352"/>
      <c r="AB23" s="352"/>
      <c r="AC23" s="352"/>
      <c r="AD23" s="352"/>
      <c r="AE23" s="352"/>
      <c r="AF23" s="352"/>
      <c r="AG23" s="645"/>
      <c r="AH23" s="220"/>
      <c r="AI23" s="353">
        <f>SUM(M23:AG23)</f>
        <v>0</v>
      </c>
      <c r="AJ23" s="353"/>
      <c r="AK23" s="353"/>
      <c r="AM23" s="10" t="str">
        <f t="shared" si="0"/>
        <v>BAD</v>
      </c>
      <c r="AW23" s="10" t="str">
        <f t="shared" si="1"/>
        <v>good</v>
      </c>
      <c r="AX23" s="10" t="str">
        <f t="shared" si="2"/>
        <v>good</v>
      </c>
    </row>
    <row r="24" spans="1:37" ht="17.25" customHeight="1">
      <c r="A24" s="87"/>
      <c r="B24" s="87"/>
      <c r="C24" s="365" t="str">
        <f>'Week 1'!C25:G25</f>
        <v>Baggage Fees</v>
      </c>
      <c r="D24" s="366"/>
      <c r="E24" s="366"/>
      <c r="F24" s="366"/>
      <c r="G24" s="367"/>
      <c r="H24" s="391"/>
      <c r="I24" s="392"/>
      <c r="J24" s="392"/>
      <c r="K24" s="392"/>
      <c r="L24" s="393"/>
      <c r="M24" s="513"/>
      <c r="N24" s="514"/>
      <c r="O24" s="515"/>
      <c r="P24" s="394"/>
      <c r="Q24" s="395"/>
      <c r="R24" s="396"/>
      <c r="S24" s="394"/>
      <c r="T24" s="395"/>
      <c r="U24" s="396"/>
      <c r="V24" s="394"/>
      <c r="W24" s="395"/>
      <c r="X24" s="396"/>
      <c r="Y24" s="394"/>
      <c r="Z24" s="395"/>
      <c r="AA24" s="396"/>
      <c r="AB24" s="394"/>
      <c r="AC24" s="395"/>
      <c r="AD24" s="396"/>
      <c r="AE24" s="394"/>
      <c r="AF24" s="395"/>
      <c r="AG24" s="550"/>
      <c r="AH24" s="220"/>
      <c r="AI24" s="353">
        <f>SUM(M24:AG24)</f>
        <v>0</v>
      </c>
      <c r="AJ24" s="353"/>
      <c r="AK24" s="353"/>
    </row>
    <row r="25" spans="1:50" ht="17.25" customHeight="1">
      <c r="A25" s="87"/>
      <c r="B25" s="4"/>
      <c r="C25" s="365" t="str">
        <f>'Week 1'!C26:G26</f>
        <v>Bus, rail, etc.</v>
      </c>
      <c r="D25" s="366"/>
      <c r="E25" s="366"/>
      <c r="F25" s="366"/>
      <c r="G25" s="367"/>
      <c r="H25" s="391"/>
      <c r="I25" s="392"/>
      <c r="J25" s="392"/>
      <c r="K25" s="392"/>
      <c r="L25" s="393"/>
      <c r="M25" s="352"/>
      <c r="N25" s="352"/>
      <c r="O25" s="352"/>
      <c r="P25" s="352"/>
      <c r="Q25" s="352"/>
      <c r="R25" s="352"/>
      <c r="S25" s="352"/>
      <c r="T25" s="352"/>
      <c r="U25" s="352"/>
      <c r="V25" s="352"/>
      <c r="W25" s="352"/>
      <c r="X25" s="352"/>
      <c r="Y25" s="352"/>
      <c r="Z25" s="352"/>
      <c r="AA25" s="352"/>
      <c r="AB25" s="352"/>
      <c r="AC25" s="352"/>
      <c r="AD25" s="352"/>
      <c r="AE25" s="352"/>
      <c r="AF25" s="352"/>
      <c r="AG25" s="645"/>
      <c r="AH25" s="220"/>
      <c r="AI25" s="353">
        <f>SUM(M25:AG25)</f>
        <v>0</v>
      </c>
      <c r="AJ25" s="353"/>
      <c r="AK25" s="353"/>
      <c r="AM25" s="10" t="str">
        <f t="shared" si="0"/>
        <v>BAD</v>
      </c>
      <c r="AW25" s="10" t="str">
        <f t="shared" si="1"/>
        <v>good</v>
      </c>
      <c r="AX25" s="10" t="str">
        <f t="shared" si="2"/>
        <v>good</v>
      </c>
    </row>
    <row r="26" spans="1:50" ht="17.25" customHeight="1">
      <c r="A26" s="4"/>
      <c r="B26" s="5"/>
      <c r="C26" s="365" t="str">
        <f>'Week 1'!C27:G27</f>
        <v>Shuttle, taxi</v>
      </c>
      <c r="D26" s="366"/>
      <c r="E26" s="366"/>
      <c r="F26" s="366"/>
      <c r="G26" s="367"/>
      <c r="H26" s="391"/>
      <c r="I26" s="392"/>
      <c r="J26" s="392"/>
      <c r="K26" s="392"/>
      <c r="L26" s="393"/>
      <c r="M26" s="352"/>
      <c r="N26" s="352"/>
      <c r="O26" s="352"/>
      <c r="P26" s="352"/>
      <c r="Q26" s="352"/>
      <c r="R26" s="352"/>
      <c r="S26" s="352"/>
      <c r="T26" s="352"/>
      <c r="U26" s="352"/>
      <c r="V26" s="352"/>
      <c r="W26" s="352"/>
      <c r="X26" s="352"/>
      <c r="Y26" s="352"/>
      <c r="Z26" s="352"/>
      <c r="AA26" s="352"/>
      <c r="AB26" s="352"/>
      <c r="AC26" s="352"/>
      <c r="AD26" s="352"/>
      <c r="AE26" s="352"/>
      <c r="AF26" s="352"/>
      <c r="AG26" s="645"/>
      <c r="AH26" s="219"/>
      <c r="AI26" s="435">
        <f>SUM(M26:AG26)</f>
        <v>0</v>
      </c>
      <c r="AJ26" s="435"/>
      <c r="AK26" s="435"/>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65" t="str">
        <f>'Week 1'!B29:G29</f>
        <v>Lodging</v>
      </c>
      <c r="C28" s="366"/>
      <c r="D28" s="366"/>
      <c r="E28" s="366"/>
      <c r="F28" s="366"/>
      <c r="G28" s="367"/>
      <c r="H28" s="391"/>
      <c r="I28" s="392"/>
      <c r="J28" s="392"/>
      <c r="K28" s="392"/>
      <c r="L28" s="393"/>
      <c r="M28" s="352"/>
      <c r="N28" s="352"/>
      <c r="O28" s="352"/>
      <c r="P28" s="352"/>
      <c r="Q28" s="352"/>
      <c r="R28" s="352"/>
      <c r="S28" s="352"/>
      <c r="T28" s="352"/>
      <c r="U28" s="352"/>
      <c r="V28" s="352"/>
      <c r="W28" s="352"/>
      <c r="X28" s="352"/>
      <c r="Y28" s="352"/>
      <c r="Z28" s="352"/>
      <c r="AA28" s="352"/>
      <c r="AB28" s="352"/>
      <c r="AC28" s="352"/>
      <c r="AD28" s="352"/>
      <c r="AE28" s="352"/>
      <c r="AF28" s="352"/>
      <c r="AG28" s="645"/>
      <c r="AH28" s="220"/>
      <c r="AI28" s="435">
        <f>SUM(M28:AG28)</f>
        <v>0</v>
      </c>
      <c r="AJ28" s="435"/>
      <c r="AK28" s="435"/>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65" t="str">
        <f>'Week 1'!B30:G30</f>
        <v>Registration</v>
      </c>
      <c r="C29" s="366"/>
      <c r="D29" s="366"/>
      <c r="E29" s="366"/>
      <c r="F29" s="366"/>
      <c r="G29" s="367"/>
      <c r="H29" s="392"/>
      <c r="I29" s="392"/>
      <c r="J29" s="392"/>
      <c r="K29" s="392"/>
      <c r="L29" s="393"/>
      <c r="M29" s="487"/>
      <c r="N29" s="487"/>
      <c r="O29" s="487"/>
      <c r="P29" s="487"/>
      <c r="Q29" s="487"/>
      <c r="R29" s="487"/>
      <c r="S29" s="487"/>
      <c r="T29" s="487"/>
      <c r="U29" s="487"/>
      <c r="V29" s="487"/>
      <c r="W29" s="487"/>
      <c r="X29" s="487"/>
      <c r="Y29" s="487"/>
      <c r="Z29" s="487"/>
      <c r="AA29" s="487"/>
      <c r="AB29" s="487"/>
      <c r="AC29" s="487"/>
      <c r="AD29" s="487"/>
      <c r="AE29" s="487"/>
      <c r="AF29" s="487"/>
      <c r="AG29" s="652"/>
      <c r="AH29" s="221"/>
      <c r="AI29" s="435">
        <f>SUM(M29:AG29)</f>
        <v>0</v>
      </c>
      <c r="AJ29" s="435"/>
      <c r="AK29" s="435"/>
      <c r="AM29" s="10" t="str">
        <f t="shared" si="0"/>
        <v>BAD</v>
      </c>
      <c r="AW29" s="10" t="str">
        <f t="shared" si="1"/>
        <v>good</v>
      </c>
      <c r="AX29" s="10" t="str">
        <f t="shared" si="2"/>
        <v>good</v>
      </c>
    </row>
    <row r="30" spans="1:50" ht="17.25" customHeight="1">
      <c r="A30" s="4"/>
      <c r="B30" s="365" t="str">
        <f>'Week 1'!B31:G31</f>
        <v>Hosting</v>
      </c>
      <c r="C30" s="366"/>
      <c r="D30" s="366"/>
      <c r="E30" s="366"/>
      <c r="F30" s="366"/>
      <c r="G30" s="366"/>
      <c r="H30" s="391"/>
      <c r="I30" s="392"/>
      <c r="J30" s="392"/>
      <c r="K30" s="392"/>
      <c r="L30" s="393"/>
      <c r="M30" s="352"/>
      <c r="N30" s="352"/>
      <c r="O30" s="352"/>
      <c r="P30" s="352"/>
      <c r="Q30" s="352"/>
      <c r="R30" s="352"/>
      <c r="S30" s="352"/>
      <c r="T30" s="352"/>
      <c r="U30" s="352"/>
      <c r="V30" s="352"/>
      <c r="W30" s="352"/>
      <c r="X30" s="352"/>
      <c r="Y30" s="352"/>
      <c r="Z30" s="352"/>
      <c r="AA30" s="352"/>
      <c r="AB30" s="352"/>
      <c r="AC30" s="352"/>
      <c r="AD30" s="352"/>
      <c r="AE30" s="352"/>
      <c r="AF30" s="352"/>
      <c r="AG30" s="645"/>
      <c r="AH30" s="219"/>
      <c r="AI30" s="435">
        <f>SUM(M30:AG30)</f>
        <v>0</v>
      </c>
      <c r="AJ30" s="435"/>
      <c r="AK30" s="435"/>
      <c r="AM30" s="10" t="str">
        <f t="shared" si="0"/>
        <v>BAD</v>
      </c>
      <c r="AW30" s="10" t="str">
        <f t="shared" si="1"/>
        <v>good</v>
      </c>
      <c r="AX30" s="10" t="str">
        <f t="shared" si="2"/>
        <v>good</v>
      </c>
    </row>
    <row r="31" spans="1:50" ht="17.25" customHeight="1">
      <c r="A31" s="4"/>
      <c r="B31" s="365" t="str">
        <f>'Week 1'!B32:G32</f>
        <v>Fuel - Rental/University</v>
      </c>
      <c r="C31" s="366"/>
      <c r="D31" s="366"/>
      <c r="E31" s="366"/>
      <c r="F31" s="366"/>
      <c r="G31" s="367"/>
      <c r="H31" s="391"/>
      <c r="I31" s="392"/>
      <c r="J31" s="392"/>
      <c r="K31" s="392"/>
      <c r="L31" s="393"/>
      <c r="M31" s="394"/>
      <c r="N31" s="395"/>
      <c r="O31" s="396"/>
      <c r="P31" s="394"/>
      <c r="Q31" s="395"/>
      <c r="R31" s="396"/>
      <c r="S31" s="394"/>
      <c r="T31" s="395"/>
      <c r="U31" s="396"/>
      <c r="V31" s="394"/>
      <c r="W31" s="395"/>
      <c r="X31" s="396"/>
      <c r="Y31" s="394"/>
      <c r="Z31" s="395"/>
      <c r="AA31" s="396"/>
      <c r="AB31" s="394"/>
      <c r="AC31" s="395"/>
      <c r="AD31" s="396"/>
      <c r="AE31" s="394"/>
      <c r="AF31" s="395"/>
      <c r="AG31" s="550"/>
      <c r="AH31" s="219"/>
      <c r="AI31" s="435">
        <f>SUM(M31:AG31)</f>
        <v>0</v>
      </c>
      <c r="AJ31" s="435"/>
      <c r="AK31" s="435"/>
      <c r="AM31" s="10" t="str">
        <f t="shared" si="0"/>
        <v>BAD</v>
      </c>
      <c r="AW31" s="10" t="str">
        <f t="shared" si="1"/>
        <v>good</v>
      </c>
      <c r="AX31" s="10" t="str">
        <f t="shared" si="2"/>
        <v>good</v>
      </c>
    </row>
    <row r="32" spans="1:50" ht="17.25" customHeight="1">
      <c r="A32" s="4"/>
      <c r="B32" s="365" t="str">
        <f>'Week 1'!B33:G33</f>
        <v>Miscellaneous</v>
      </c>
      <c r="C32" s="366"/>
      <c r="D32" s="366"/>
      <c r="E32" s="366"/>
      <c r="F32" s="366"/>
      <c r="G32" s="367"/>
      <c r="H32" s="391"/>
      <c r="I32" s="392"/>
      <c r="J32" s="392"/>
      <c r="K32" s="392"/>
      <c r="L32" s="393"/>
      <c r="M32" s="352"/>
      <c r="N32" s="352"/>
      <c r="O32" s="352"/>
      <c r="P32" s="352"/>
      <c r="Q32" s="352"/>
      <c r="R32" s="352"/>
      <c r="S32" s="352"/>
      <c r="T32" s="352"/>
      <c r="U32" s="352"/>
      <c r="V32" s="352"/>
      <c r="W32" s="352"/>
      <c r="X32" s="352"/>
      <c r="Y32" s="352"/>
      <c r="Z32" s="352"/>
      <c r="AA32" s="352"/>
      <c r="AB32" s="352"/>
      <c r="AC32" s="352"/>
      <c r="AD32" s="352"/>
      <c r="AE32" s="352"/>
      <c r="AF32" s="352"/>
      <c r="AG32" s="645"/>
      <c r="AH32" s="219"/>
      <c r="AI32" s="435">
        <f>SUM(M32:AG32)</f>
        <v>0</v>
      </c>
      <c r="AJ32" s="435"/>
      <c r="AK32" s="435"/>
      <c r="AM32" s="10" t="str">
        <f t="shared" si="0"/>
        <v>BAD</v>
      </c>
      <c r="AW32" s="10" t="str">
        <f t="shared" si="1"/>
        <v>good</v>
      </c>
      <c r="AX32" s="10" t="str">
        <f t="shared" si="2"/>
        <v>good</v>
      </c>
    </row>
    <row r="33" spans="1:37" ht="17.25" customHeight="1" hidden="1">
      <c r="A33" s="108"/>
      <c r="B33" s="365" t="s">
        <v>125</v>
      </c>
      <c r="C33" s="366"/>
      <c r="D33" s="366"/>
      <c r="E33" s="366"/>
      <c r="F33" s="366"/>
      <c r="G33" s="366"/>
      <c r="H33" s="366"/>
      <c r="I33" s="366"/>
      <c r="J33" s="366"/>
      <c r="K33" s="366"/>
      <c r="L33" s="366"/>
      <c r="M33" s="394">
        <v>1</v>
      </c>
      <c r="N33" s="395"/>
      <c r="O33" s="396"/>
      <c r="P33" s="394">
        <v>1</v>
      </c>
      <c r="Q33" s="395"/>
      <c r="R33" s="396"/>
      <c r="S33" s="394">
        <v>1</v>
      </c>
      <c r="T33" s="395"/>
      <c r="U33" s="396"/>
      <c r="V33" s="394">
        <v>1</v>
      </c>
      <c r="W33" s="395"/>
      <c r="X33" s="396"/>
      <c r="Y33" s="394">
        <v>1</v>
      </c>
      <c r="Z33" s="395"/>
      <c r="AA33" s="396"/>
      <c r="AB33" s="394">
        <v>1</v>
      </c>
      <c r="AC33" s="395"/>
      <c r="AD33" s="396"/>
      <c r="AE33" s="394">
        <v>1</v>
      </c>
      <c r="AF33" s="395"/>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04"/>
      <c r="D37" s="405"/>
      <c r="E37" s="405"/>
      <c r="F37" s="405"/>
      <c r="G37" s="405"/>
      <c r="H37" s="405"/>
      <c r="I37" s="405"/>
      <c r="J37" s="405"/>
      <c r="K37" s="405"/>
      <c r="L37" s="406"/>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04"/>
      <c r="D38" s="405"/>
      <c r="E38" s="405"/>
      <c r="F38" s="405"/>
      <c r="G38" s="405"/>
      <c r="H38" s="405"/>
      <c r="I38" s="405"/>
      <c r="J38" s="405"/>
      <c r="K38" s="405"/>
      <c r="L38" s="406"/>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52"/>
      <c r="N39" s="352"/>
      <c r="O39" s="352"/>
      <c r="P39" s="352"/>
      <c r="Q39" s="352"/>
      <c r="R39" s="352"/>
      <c r="S39" s="352"/>
      <c r="T39" s="352"/>
      <c r="U39" s="352"/>
      <c r="V39" s="352"/>
      <c r="W39" s="352"/>
      <c r="X39" s="352"/>
      <c r="Y39" s="352"/>
      <c r="Z39" s="352"/>
      <c r="AA39" s="352"/>
      <c r="AB39" s="352"/>
      <c r="AC39" s="352"/>
      <c r="AD39" s="352"/>
      <c r="AE39" s="352"/>
      <c r="AF39" s="352"/>
      <c r="AG39" s="645"/>
      <c r="AH39" s="211"/>
      <c r="AI39" s="353">
        <f>SUM(M39:AG39)</f>
        <v>0</v>
      </c>
      <c r="AJ39" s="353"/>
      <c r="AK39" s="353"/>
    </row>
    <row r="40" spans="1:37" ht="17.25" customHeight="1">
      <c r="A40" s="246"/>
      <c r="B40" s="366" t="s">
        <v>179</v>
      </c>
      <c r="C40" s="366"/>
      <c r="D40" s="366"/>
      <c r="E40" s="366"/>
      <c r="F40" s="366"/>
      <c r="G40" s="366"/>
      <c r="H40" s="366"/>
      <c r="I40" s="366"/>
      <c r="J40" s="366"/>
      <c r="K40" s="366"/>
      <c r="L40" s="367"/>
      <c r="M40" s="410"/>
      <c r="N40" s="411"/>
      <c r="O40" s="412"/>
      <c r="P40" s="410"/>
      <c r="Q40" s="411"/>
      <c r="R40" s="412"/>
      <c r="S40" s="410"/>
      <c r="T40" s="411"/>
      <c r="U40" s="412"/>
      <c r="V40" s="410"/>
      <c r="W40" s="411"/>
      <c r="X40" s="412"/>
      <c r="Y40" s="410"/>
      <c r="Z40" s="411"/>
      <c r="AA40" s="412"/>
      <c r="AB40" s="410"/>
      <c r="AC40" s="411"/>
      <c r="AD40" s="412"/>
      <c r="AE40" s="410"/>
      <c r="AF40" s="411"/>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360"/>
      <c r="N42" s="361"/>
      <c r="O42" s="362"/>
      <c r="P42" s="360"/>
      <c r="Q42" s="361"/>
      <c r="R42" s="362"/>
      <c r="S42" s="360"/>
      <c r="T42" s="361"/>
      <c r="U42" s="362"/>
      <c r="V42" s="360"/>
      <c r="W42" s="361"/>
      <c r="X42" s="362"/>
      <c r="Y42" s="360"/>
      <c r="Z42" s="361"/>
      <c r="AA42" s="362"/>
      <c r="AB42" s="360"/>
      <c r="AC42" s="361"/>
      <c r="AD42" s="362"/>
      <c r="AE42" s="360"/>
      <c r="AF42" s="361"/>
      <c r="AG42" s="666"/>
      <c r="AH42" s="211"/>
      <c r="AI42" s="665" t="s">
        <v>67</v>
      </c>
      <c r="AJ42" s="431"/>
      <c r="AK42" s="432"/>
      <c r="AL42" s="64"/>
      <c r="AM42" s="138"/>
      <c r="AN42" s="138"/>
    </row>
    <row r="43" spans="1:37" ht="14.25">
      <c r="A43" s="209" t="str">
        <f>'Week 1'!A43</f>
        <v>Total Expenses US Dollar</v>
      </c>
      <c r="B43" s="84"/>
      <c r="C43" s="84"/>
      <c r="D43" s="84"/>
      <c r="E43" s="84"/>
      <c r="F43" s="84"/>
      <c r="G43" s="84"/>
      <c r="H43" s="84"/>
      <c r="I43" s="84"/>
      <c r="J43" s="84"/>
      <c r="K43" s="84"/>
      <c r="L43" s="95"/>
      <c r="M43" s="423">
        <f>IF(M33&gt;0,SUM(M19:O32)*M33+M41+M18,SUM(M18:O32)+M41)</f>
        <v>0</v>
      </c>
      <c r="N43" s="423"/>
      <c r="O43" s="423"/>
      <c r="P43" s="423">
        <f>IF(P33&gt;0,SUM(P19:R32)*P33+P41+P18,SUM(P18:R32)+P41)</f>
        <v>0</v>
      </c>
      <c r="Q43" s="423"/>
      <c r="R43" s="423"/>
      <c r="S43" s="423">
        <f>IF(S33&gt;0,SUM(S19:U32)*S33+S41+S18,SUM(S18:U32)+S41)</f>
        <v>0</v>
      </c>
      <c r="T43" s="423"/>
      <c r="U43" s="423"/>
      <c r="V43" s="423">
        <f>IF(V33&gt;0,SUM(V19:X32)*V33+V41+V18,SUM(V18:X32)+V41)</f>
        <v>0</v>
      </c>
      <c r="W43" s="423"/>
      <c r="X43" s="423"/>
      <c r="Y43" s="423">
        <f>IF(Y33&gt;0,SUM(Y19:AA32)*Y33+Y41+Y18,SUM(Y18:AA32)+Y41)</f>
        <v>0</v>
      </c>
      <c r="Z43" s="423"/>
      <c r="AA43" s="423"/>
      <c r="AB43" s="423">
        <f>IF(AB33&gt;0,SUM(AB19:AD32)*AB33+AB41+AB18,SUM(AB18:AD32)+AB41)</f>
        <v>0</v>
      </c>
      <c r="AC43" s="423"/>
      <c r="AD43" s="423"/>
      <c r="AE43" s="423">
        <f>IF(AE33&gt;0,SUM(AE19:AG32)*AE33+AE41+AE18,SUM(AE18:AG32)+AE41)</f>
        <v>0</v>
      </c>
      <c r="AF43" s="423"/>
      <c r="AG43" s="423"/>
      <c r="AH43" s="212"/>
      <c r="AI43" s="423">
        <f>SUM(M43:AG43)</f>
        <v>0</v>
      </c>
      <c r="AJ43" s="423"/>
      <c r="AK43" s="423"/>
    </row>
    <row r="44" spans="1:37" ht="14.25" hidden="1">
      <c r="A44" s="473" t="s">
        <v>54</v>
      </c>
      <c r="B44" s="474"/>
      <c r="C44" s="474"/>
      <c r="D44" s="474"/>
      <c r="E44" s="474"/>
      <c r="F44" s="474"/>
      <c r="G44" s="475"/>
      <c r="H44" s="416"/>
      <c r="I44" s="416"/>
      <c r="J44" s="416"/>
      <c r="K44" s="416"/>
      <c r="L44" s="417"/>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4">
        <f>SUMIF($H$19:$L$32,"PCard",M$19:M$32)*IF(M33=0,1,M33)</f>
        <v>0</v>
      </c>
      <c r="N46" s="424"/>
      <c r="O46" s="424"/>
      <c r="P46" s="424">
        <f>SUMIF($H$19:$L$32,"PCard",P$19:P$32)*IF(P33=0,1,P33)</f>
        <v>0</v>
      </c>
      <c r="Q46" s="424"/>
      <c r="R46" s="424"/>
      <c r="S46" s="424">
        <f>SUMIF($H$19:$L$32,"PCard",S$19:S$32)*IF(S33=0,1,S33)</f>
        <v>0</v>
      </c>
      <c r="T46" s="424"/>
      <c r="U46" s="424"/>
      <c r="V46" s="424">
        <f>SUMIF($H$19:$L$32,"PCard",V$19:V$32)*IF(V33=0,1,V33)</f>
        <v>0</v>
      </c>
      <c r="W46" s="424"/>
      <c r="X46" s="424"/>
      <c r="Y46" s="424">
        <f>SUMIF($H$19:$L$32,"PCard",Y$19:Y$32)*IF(Y33=0,1,Y33)</f>
        <v>0</v>
      </c>
      <c r="Z46" s="424"/>
      <c r="AA46" s="424"/>
      <c r="AB46" s="424">
        <f>SUMIF($H$19:$L$32,"PCard",AB$19:AB$32)*IF(AB33=0,1,AB33)</f>
        <v>0</v>
      </c>
      <c r="AC46" s="424"/>
      <c r="AD46" s="424"/>
      <c r="AE46" s="424">
        <f>SUMIF($H$19:$L$32,"PCard",AE$19:AE$32)*IF(AE33=0,1,AE33)</f>
        <v>0</v>
      </c>
      <c r="AF46" s="424"/>
      <c r="AG46" s="424"/>
      <c r="AH46" s="222"/>
      <c r="AI46" s="353">
        <f>-SUM(M46:AG46)</f>
        <v>0</v>
      </c>
      <c r="AJ46" s="353"/>
      <c r="AK46" s="353"/>
    </row>
    <row r="47" spans="1:37" ht="17.25" customHeight="1">
      <c r="A47" s="162"/>
      <c r="B47" s="473" t="str">
        <f>'Week 1'!B47:L47</f>
        <v>PV</v>
      </c>
      <c r="C47" s="474"/>
      <c r="D47" s="474"/>
      <c r="E47" s="474"/>
      <c r="F47" s="474"/>
      <c r="G47" s="474"/>
      <c r="H47" s="474"/>
      <c r="I47" s="474"/>
      <c r="J47" s="474"/>
      <c r="K47" s="474"/>
      <c r="L47" s="475"/>
      <c r="M47" s="424">
        <f>SUMIF($H$19:$L$32,"PV",M$19:M$32)*IF(M33=0,1,M33)</f>
        <v>0</v>
      </c>
      <c r="N47" s="424"/>
      <c r="O47" s="424"/>
      <c r="P47" s="424">
        <f>SUMIF($H$19:$L$32,"PV",P$19:P$32)*IF(P33=0,1,P33)</f>
        <v>0</v>
      </c>
      <c r="Q47" s="424"/>
      <c r="R47" s="424"/>
      <c r="S47" s="424">
        <f>SUMIF($H$19:$L$32,"PV",S$19:S$32)*IF(S33=0,1,S33)</f>
        <v>0</v>
      </c>
      <c r="T47" s="424"/>
      <c r="U47" s="424"/>
      <c r="V47" s="424">
        <f>SUMIF($H$19:$L$32,"PV",V$19:V$32)*IF(V33=0,1,V33)</f>
        <v>0</v>
      </c>
      <c r="W47" s="424"/>
      <c r="X47" s="424"/>
      <c r="Y47" s="424">
        <f>SUMIF($H$19:$L$32,"PV",Y$19:Y$32)*IF(Y33=0,1,Y33)</f>
        <v>0</v>
      </c>
      <c r="Z47" s="424"/>
      <c r="AA47" s="424"/>
      <c r="AB47" s="424">
        <f>SUMIF($H$19:$L$32,"PV",AB$19:AB$32)*IF(AB33=0,1,AB33)</f>
        <v>0</v>
      </c>
      <c r="AC47" s="424"/>
      <c r="AD47" s="424"/>
      <c r="AE47" s="424">
        <f>SUMIF($H$19:$L$32,"PV",AE$19:AE$32)*IF(AE33=0,1,AE33)</f>
        <v>0</v>
      </c>
      <c r="AF47" s="424"/>
      <c r="AG47" s="424"/>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23">
        <f>+SUM(AI43:AK44)+SUM(AI46:AK47)</f>
        <v>0</v>
      </c>
      <c r="AJ48" s="423"/>
      <c r="AK48" s="423"/>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Bowles;Bryan Atkinson</dc:creator>
  <cp:keywords/>
  <dc:description/>
  <cp:lastModifiedBy>Bryan Atkinson</cp:lastModifiedBy>
  <cp:lastPrinted>2021-03-19T16:08:39Z</cp:lastPrinted>
  <dcterms:created xsi:type="dcterms:W3CDTF">2003-07-24T17:27:47Z</dcterms:created>
  <dcterms:modified xsi:type="dcterms:W3CDTF">2021-03-19T16:08:42Z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