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recast to Budg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<sst xmlns="http://schemas.openxmlformats.org/spreadsheetml/2006/main" count="35" uniqueCount="33">
  <si>
    <t>Meadow Brook Hall</t>
  </si>
  <si>
    <t>Comparison of FY05 Forecast to Budget</t>
  </si>
  <si>
    <t xml:space="preserve">MBH </t>
  </si>
  <si>
    <t>Variance</t>
  </si>
  <si>
    <t>Budget</t>
  </si>
  <si>
    <t>Forecast</t>
  </si>
  <si>
    <t>Favorable</t>
  </si>
  <si>
    <t xml:space="preserve">% of </t>
  </si>
  <si>
    <t>REVENUES</t>
  </si>
  <si>
    <t>FY 2005</t>
  </si>
  <si>
    <t>FY05</t>
  </si>
  <si>
    <t>(Unfavorable)</t>
  </si>
  <si>
    <t xml:space="preserve">Facility Rental Program </t>
  </si>
  <si>
    <t>Sales Tax</t>
  </si>
  <si>
    <t>Other</t>
  </si>
  <si>
    <t xml:space="preserve">Major Events </t>
  </si>
  <si>
    <t>Contributed Income</t>
  </si>
  <si>
    <t>Bad Debt</t>
  </si>
  <si>
    <t>TOTAL REVENUES</t>
  </si>
  <si>
    <t>EXPENSES</t>
  </si>
  <si>
    <t xml:space="preserve">Designated Gifts &amp; Grants </t>
  </si>
  <si>
    <t>Compensation</t>
  </si>
  <si>
    <t>Administrative</t>
  </si>
  <si>
    <t>Marketing</t>
  </si>
  <si>
    <t>Buildings and Grounds</t>
  </si>
  <si>
    <t>Utilities</t>
  </si>
  <si>
    <t>Purchases for Resale</t>
  </si>
  <si>
    <t>Caterer Settlement</t>
  </si>
  <si>
    <t>*</t>
  </si>
  <si>
    <t>Major Events (Concours &amp; Holiday Walk)</t>
  </si>
  <si>
    <t>TOTAL EXPENSES</t>
  </si>
  <si>
    <t>Transfers IN/OUT</t>
  </si>
  <si>
    <t>NET REVENUE / (LOSS)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</si>
</sst>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.0_);_(* \(#,##0.0\);_(* &quot;-&quot;?_);_(@_)"/>
    <numFmt numFmtId="169" formatCode="_(&quot;$&quot;* #,##0.0_);_(&quot;$&quot;* \(#,##0.0\);_(&quot;$&quot;* &quot;-&quot;?_);_(@_)"/>
    <numFmt numFmtId="170" formatCode="&quot;$&quot;#,##0.0_);\(&quot;$&quot;#,##0.0\)"/>
    <numFmt numFmtId="171" formatCode="_(&quot;$&quot;* #,##0.0_);_(&quot;$&quot;* \(#,##0.0\);_(&quot;$&quot;* &quot;-&quot;??_);_(@_)"/>
    <numFmt numFmtId="172" formatCode="&quot;$&quot;#,##0"/>
  </numFmts>
  <fonts count="10">
    <font>
      <sz val="10"/>
      <name val="Arial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u val="single"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21" applyFont="1" applyAlignment="1">
      <alignment horizontal="center"/>
      <protection/>
    </xf>
    <xf numFmtId="164" fontId="0" fillId="0" borderId="0" xfId="15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10" fontId="0" fillId="0" borderId="0" xfId="0" applyNumberFormat="1" applyAlignment="1">
      <alignment horizontal="center"/>
    </xf>
    <xf numFmtId="0" fontId="4" fillId="0" borderId="0" xfId="21" applyFont="1">
      <alignment/>
      <protection/>
    </xf>
    <xf numFmtId="165" fontId="0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5" fillId="0" borderId="0" xfId="21" applyFont="1">
      <alignment/>
      <protection/>
    </xf>
    <xf numFmtId="164" fontId="0" fillId="0" borderId="0" xfId="15" applyNumberFormat="1" applyFont="1" applyBorder="1" applyAlignment="1">
      <alignment/>
    </xf>
    <xf numFmtId="10" fontId="0" fillId="0" borderId="0" xfId="22" applyNumberFormat="1" applyAlignment="1">
      <alignment/>
    </xf>
    <xf numFmtId="0" fontId="0" fillId="0" borderId="0" xfId="21" applyFont="1" applyFill="1">
      <alignment/>
      <protection/>
    </xf>
    <xf numFmtId="172" fontId="0" fillId="0" borderId="0" xfId="17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17" applyNumberFormat="1" applyFont="1" applyAlignment="1">
      <alignment/>
    </xf>
    <xf numFmtId="5" fontId="6" fillId="0" borderId="0" xfId="0" applyNumberFormat="1" applyFont="1" applyAlignment="1" quotePrefix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Fill="1" applyBorder="1" applyAlignment="1">
      <alignment/>
    </xf>
    <xf numFmtId="5" fontId="6" fillId="0" borderId="0" xfId="0" applyNumberFormat="1" applyFont="1" applyBorder="1" applyAlignment="1" quotePrefix="1">
      <alignment/>
    </xf>
    <xf numFmtId="10" fontId="0" fillId="0" borderId="0" xfId="22" applyNumberFormat="1" applyBorder="1" applyAlignment="1">
      <alignment/>
    </xf>
    <xf numFmtId="0" fontId="0" fillId="0" borderId="0" xfId="21" applyFont="1" applyBorder="1" applyAlignment="1">
      <alignment horizontal="center"/>
      <protection/>
    </xf>
    <xf numFmtId="172" fontId="0" fillId="0" borderId="2" xfId="17" applyNumberFormat="1" applyFont="1" applyBorder="1" applyAlignment="1">
      <alignment/>
    </xf>
    <xf numFmtId="5" fontId="6" fillId="0" borderId="2" xfId="0" applyNumberFormat="1" applyFont="1" applyBorder="1" applyAlignment="1" quotePrefix="1">
      <alignment/>
    </xf>
    <xf numFmtId="10" fontId="0" fillId="0" borderId="2" xfId="22" applyNumberFormat="1" applyBorder="1" applyAlignment="1">
      <alignment/>
    </xf>
    <xf numFmtId="5" fontId="0" fillId="0" borderId="0" xfId="0" applyNumberFormat="1" applyAlignment="1">
      <alignment/>
    </xf>
    <xf numFmtId="172" fontId="0" fillId="0" borderId="0" xfId="21" applyNumberFormat="1" applyFont="1">
      <alignment/>
      <protection/>
    </xf>
    <xf numFmtId="10" fontId="0" fillId="0" borderId="0" xfId="22" applyNumberFormat="1" applyFont="1" applyAlignment="1">
      <alignment horizontal="center"/>
    </xf>
    <xf numFmtId="5" fontId="0" fillId="0" borderId="1" xfId="0" applyNumberFormat="1" applyBorder="1" applyAlignment="1">
      <alignment/>
    </xf>
    <xf numFmtId="10" fontId="0" fillId="0" borderId="1" xfId="22" applyNumberFormat="1" applyBorder="1" applyAlignment="1">
      <alignment/>
    </xf>
    <xf numFmtId="5" fontId="0" fillId="0" borderId="2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Font="1" applyBorder="1" applyAlignment="1">
      <alignment/>
    </xf>
    <xf numFmtId="0" fontId="7" fillId="0" borderId="0" xfId="21" applyFont="1" applyAlignment="1">
      <alignment horizontal="left"/>
      <protection/>
    </xf>
    <xf numFmtId="172" fontId="0" fillId="0" borderId="3" xfId="17" applyNumberFormat="1" applyFont="1" applyBorder="1" applyAlignment="1">
      <alignment/>
    </xf>
    <xf numFmtId="5" fontId="0" fillId="0" borderId="3" xfId="0" applyNumberFormat="1" applyBorder="1" applyAlignment="1">
      <alignment/>
    </xf>
    <xf numFmtId="164" fontId="0" fillId="0" borderId="0" xfId="15" applyNumberFormat="1" applyFont="1" applyAlignment="1">
      <alignment/>
    </xf>
    <xf numFmtId="0" fontId="8" fillId="0" borderId="0" xfId="21" applyFont="1">
      <alignment/>
      <protection/>
    </xf>
    <xf numFmtId="0" fontId="3" fillId="0" borderId="0" xfId="21">
      <alignment/>
      <protection/>
    </xf>
    <xf numFmtId="0" fontId="3" fillId="0" borderId="0" xfId="21" applyFont="1">
      <alignment/>
      <protection/>
    </xf>
    <xf numFmtId="6" fontId="3" fillId="0" borderId="0" xfId="21" applyNumberFormat="1">
      <alignment/>
      <protection/>
    </xf>
    <xf numFmtId="6" fontId="9" fillId="0" borderId="0" xfId="21" applyNumberFormat="1" applyFont="1">
      <alignment/>
      <protection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nders\Local%20Settings\Temporary%20Internet%20Files\Content.IE5\IX9UVEPG\FY05%20Monthly%20Detail%20&amp;%20to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 - Jun 30"/>
      <sheetName val="Forecast to Budget Geoff's Note"/>
      <sheetName val="Forecast to Budget"/>
      <sheetName val="Recon Forecast to FY Actual"/>
      <sheetName val="Sheet1"/>
      <sheetName val="Calendar 05 Actual"/>
    </sheetNames>
    <sheetDataSet>
      <sheetData sheetId="0">
        <row r="6">
          <cell r="K6">
            <v>1513639.69</v>
          </cell>
        </row>
        <row r="7">
          <cell r="K7">
            <v>22140.72</v>
          </cell>
        </row>
        <row r="8">
          <cell r="K8">
            <v>259551.38</v>
          </cell>
        </row>
        <row r="9">
          <cell r="K9">
            <v>309107</v>
          </cell>
        </row>
        <row r="16">
          <cell r="K16">
            <v>131317.68</v>
          </cell>
        </row>
        <row r="17">
          <cell r="K17">
            <v>-7861.09</v>
          </cell>
        </row>
        <row r="18">
          <cell r="K18">
            <v>240289</v>
          </cell>
        </row>
        <row r="20">
          <cell r="K20">
            <v>0</v>
          </cell>
        </row>
        <row r="48">
          <cell r="K48">
            <v>860248.1799999999</v>
          </cell>
        </row>
        <row r="50">
          <cell r="K50">
            <v>49361</v>
          </cell>
        </row>
        <row r="52">
          <cell r="K52">
            <v>734758.4</v>
          </cell>
        </row>
        <row r="55">
          <cell r="K55">
            <v>143932.62</v>
          </cell>
        </row>
        <row r="57">
          <cell r="K57">
            <v>118046.29000000001</v>
          </cell>
        </row>
        <row r="59">
          <cell r="K59">
            <v>209502.89</v>
          </cell>
        </row>
        <row r="61">
          <cell r="K61">
            <v>190154</v>
          </cell>
        </row>
        <row r="62">
          <cell r="K62">
            <v>136834</v>
          </cell>
        </row>
        <row r="64">
          <cell r="K64">
            <v>17217.63333333333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0">
      <selection activeCell="I21" sqref="I21"/>
    </sheetView>
  </sheetViews>
  <sheetFormatPr defaultColWidth="9.140625" defaultRowHeight="12.75"/>
  <cols>
    <col min="1" max="1" width="36.28125" style="0" customWidth="1"/>
    <col min="2" max="2" width="3.140625" style="0" customWidth="1"/>
    <col min="3" max="3" width="16.00390625" style="0" customWidth="1"/>
    <col min="4" max="4" width="3.140625" style="0" customWidth="1"/>
    <col min="5" max="5" width="13.140625" style="5" customWidth="1"/>
    <col min="6" max="6" width="12.7109375" style="0" customWidth="1"/>
    <col min="7" max="7" width="9.140625" style="4" customWidth="1"/>
  </cols>
  <sheetData>
    <row r="1" spans="1:7" ht="12.75">
      <c r="A1" s="48" t="s">
        <v>0</v>
      </c>
      <c r="B1" s="48"/>
      <c r="C1" s="48"/>
      <c r="D1" s="48"/>
      <c r="E1" s="48"/>
      <c r="F1" s="48"/>
      <c r="G1" s="48"/>
    </row>
    <row r="2" spans="1:7" ht="12.75">
      <c r="A2" s="48" t="s">
        <v>1</v>
      </c>
      <c r="B2" s="48"/>
      <c r="C2" s="48"/>
      <c r="D2" s="48"/>
      <c r="E2" s="48"/>
      <c r="F2" s="48"/>
      <c r="G2" s="48"/>
    </row>
    <row r="3" spans="1:5" ht="12.75">
      <c r="A3" s="2"/>
      <c r="C3" s="3"/>
      <c r="E3" s="3"/>
    </row>
    <row r="4" ht="12.75">
      <c r="A4" s="2"/>
    </row>
    <row r="5" spans="1:6" ht="12.75">
      <c r="A5" s="6"/>
      <c r="C5" s="2" t="s">
        <v>2</v>
      </c>
      <c r="E5" s="2" t="s">
        <v>2</v>
      </c>
      <c r="F5" s="1" t="s">
        <v>3</v>
      </c>
    </row>
    <row r="6" spans="1:7" ht="12.75">
      <c r="A6" s="7"/>
      <c r="C6" s="2" t="s">
        <v>4</v>
      </c>
      <c r="E6" s="2" t="s">
        <v>5</v>
      </c>
      <c r="F6" s="1" t="s">
        <v>6</v>
      </c>
      <c r="G6" s="8" t="s">
        <v>7</v>
      </c>
    </row>
    <row r="7" spans="1:7" ht="14.25">
      <c r="A7" s="9" t="s">
        <v>8</v>
      </c>
      <c r="C7" s="10" t="s">
        <v>9</v>
      </c>
      <c r="E7" s="10" t="s">
        <v>10</v>
      </c>
      <c r="F7" s="11" t="s">
        <v>11</v>
      </c>
      <c r="G7" s="12" t="s">
        <v>4</v>
      </c>
    </row>
    <row r="8" spans="1:7" ht="12.75">
      <c r="A8" s="13"/>
      <c r="C8" s="14"/>
      <c r="E8" s="14"/>
      <c r="G8" s="15"/>
    </row>
    <row r="9" spans="1:7" ht="12.75">
      <c r="A9" s="16" t="s">
        <v>12</v>
      </c>
      <c r="C9" s="17">
        <v>1475000</v>
      </c>
      <c r="D9" s="18"/>
      <c r="E9" s="19">
        <f>'[1]Jan 1 - Jun 30'!K6+'[1]Jan 1 - Jun 30'!K7</f>
        <v>1535780.41</v>
      </c>
      <c r="F9" s="20">
        <f aca="true" t="shared" si="0" ref="F9:F15">E9-C9</f>
        <v>60780.409999999916</v>
      </c>
      <c r="G9" s="15">
        <f>SUM(E9/C9)</f>
        <v>1.0412070576271186</v>
      </c>
    </row>
    <row r="10" spans="1:7" ht="12.75">
      <c r="A10" s="6" t="s">
        <v>13</v>
      </c>
      <c r="C10" s="21"/>
      <c r="D10" s="18"/>
      <c r="E10" s="22">
        <f>SUM('[1]Jan 1 - Jun 30'!K17)</f>
        <v>-7861.09</v>
      </c>
      <c r="F10" s="20">
        <f t="shared" si="0"/>
        <v>-7861.09</v>
      </c>
      <c r="G10" s="15"/>
    </row>
    <row r="11" spans="1:7" ht="12.75">
      <c r="A11" s="16" t="s">
        <v>14</v>
      </c>
      <c r="C11" s="21">
        <v>120500</v>
      </c>
      <c r="D11" s="18"/>
      <c r="E11" s="21">
        <f>'[1]Jan 1 - Jun 30'!K16</f>
        <v>131317.68</v>
      </c>
      <c r="F11" s="20">
        <f t="shared" si="0"/>
        <v>10817.679999999993</v>
      </c>
      <c r="G11" s="15">
        <f>SUM(E11/C11)</f>
        <v>1.0897732780082987</v>
      </c>
    </row>
    <row r="12" spans="1:7" ht="12.75">
      <c r="A12" s="6" t="s">
        <v>15</v>
      </c>
      <c r="C12" s="21">
        <v>455000</v>
      </c>
      <c r="D12" s="18"/>
      <c r="E12" s="21">
        <f>'[1]Jan 1 - Jun 30'!K8+'[1]Jan 1 - Jun 30'!K9</f>
        <v>568658.38</v>
      </c>
      <c r="F12" s="20">
        <f t="shared" si="0"/>
        <v>113658.38</v>
      </c>
      <c r="G12" s="15">
        <f>SUM(E12/C12)</f>
        <v>1.2497986373626373</v>
      </c>
    </row>
    <row r="13" spans="1:7" ht="12.75">
      <c r="A13" s="16" t="s">
        <v>16</v>
      </c>
      <c r="C13" s="21">
        <v>90000</v>
      </c>
      <c r="D13" s="18"/>
      <c r="E13" s="21">
        <f>'[1]Jan 1 - Jun 30'!K18</f>
        <v>240289</v>
      </c>
      <c r="F13" s="20">
        <f t="shared" si="0"/>
        <v>150289</v>
      </c>
      <c r="G13" s="15">
        <f>SUM(E13/C13)</f>
        <v>2.669877777777778</v>
      </c>
    </row>
    <row r="14" spans="1:7" ht="12.75">
      <c r="A14" s="6" t="s">
        <v>17</v>
      </c>
      <c r="C14" s="21">
        <v>-10000</v>
      </c>
      <c r="D14" s="18"/>
      <c r="E14" s="21">
        <f>'[1]Jan 1 - Jun 30'!K20</f>
        <v>0</v>
      </c>
      <c r="F14" s="23">
        <f t="shared" si="0"/>
        <v>10000</v>
      </c>
      <c r="G14" s="24">
        <f>SUM(E14/C14)</f>
        <v>0</v>
      </c>
    </row>
    <row r="15" spans="1:7" ht="12.75">
      <c r="A15" s="25" t="s">
        <v>18</v>
      </c>
      <c r="C15" s="26">
        <f>SUM(C9:C14)</f>
        <v>2130500</v>
      </c>
      <c r="D15" s="18"/>
      <c r="E15" s="26">
        <f>SUM(E9:E14)</f>
        <v>2468184.38</v>
      </c>
      <c r="F15" s="27">
        <f t="shared" si="0"/>
        <v>337684.3799999999</v>
      </c>
      <c r="G15" s="28">
        <f>SUM(E15/C15)</f>
        <v>1.1585000610185403</v>
      </c>
    </row>
    <row r="16" spans="1:6" ht="12.75">
      <c r="A16" s="6"/>
      <c r="C16" s="22"/>
      <c r="D16" s="18"/>
      <c r="E16" s="22"/>
      <c r="F16" s="29"/>
    </row>
    <row r="17" spans="1:6" ht="12.75">
      <c r="A17" s="6"/>
      <c r="C17" s="30"/>
      <c r="D17" s="18"/>
      <c r="E17" s="30"/>
      <c r="F17" s="29"/>
    </row>
    <row r="18" spans="1:6" ht="14.25">
      <c r="A18" s="9" t="s">
        <v>19</v>
      </c>
      <c r="C18" s="21"/>
      <c r="D18" s="18"/>
      <c r="E18" s="21"/>
      <c r="F18" s="29"/>
    </row>
    <row r="19" spans="1:6" ht="12.75">
      <c r="A19" s="6" t="s">
        <v>20</v>
      </c>
      <c r="C19" s="21"/>
      <c r="D19" s="18"/>
      <c r="E19" s="21">
        <v>122544</v>
      </c>
      <c r="F19" s="29">
        <f aca="true" t="shared" si="1" ref="F19:F28">C19-E19</f>
        <v>-122544</v>
      </c>
    </row>
    <row r="20" spans="1:7" ht="12.75">
      <c r="A20" s="6" t="s">
        <v>21</v>
      </c>
      <c r="C20" s="17">
        <v>829072</v>
      </c>
      <c r="D20" s="18"/>
      <c r="E20" s="17">
        <f>'[1]Jan 1 - Jun 30'!K52</f>
        <v>734758.4</v>
      </c>
      <c r="F20" s="29">
        <f t="shared" si="1"/>
        <v>94313.59999999998</v>
      </c>
      <c r="G20" s="15">
        <f aca="true" t="shared" si="2" ref="G20:G25">SUM(E20/C20)</f>
        <v>0.8862419669220526</v>
      </c>
    </row>
    <row r="21" spans="1:7" ht="12.75">
      <c r="A21" s="6" t="s">
        <v>22</v>
      </c>
      <c r="C21" s="21">
        <v>277700</v>
      </c>
      <c r="D21" s="18"/>
      <c r="E21" s="21">
        <f>'[1]Jan 1 - Jun 30'!K59</f>
        <v>209502.89</v>
      </c>
      <c r="F21" s="29">
        <f t="shared" si="1"/>
        <v>68197.10999999999</v>
      </c>
      <c r="G21" s="15">
        <f t="shared" si="2"/>
        <v>0.7544216420597768</v>
      </c>
    </row>
    <row r="22" spans="1:7" ht="12.75">
      <c r="A22" s="6" t="s">
        <v>23</v>
      </c>
      <c r="C22" s="21">
        <v>37500</v>
      </c>
      <c r="D22" s="18"/>
      <c r="E22" s="21">
        <f>'[1]Jan 1 - Jun 30'!K64</f>
        <v>17217.63333333333</v>
      </c>
      <c r="F22" s="29">
        <f t="shared" si="1"/>
        <v>20282.36666666667</v>
      </c>
      <c r="G22" s="15">
        <f t="shared" si="2"/>
        <v>0.4591368888888888</v>
      </c>
    </row>
    <row r="23" spans="1:7" ht="12.75">
      <c r="A23" s="6" t="s">
        <v>24</v>
      </c>
      <c r="C23" s="21">
        <v>150000</v>
      </c>
      <c r="D23" s="18"/>
      <c r="E23" s="21">
        <f>'[1]Jan 1 - Jun 30'!K57</f>
        <v>118046.29000000001</v>
      </c>
      <c r="F23" s="29">
        <f t="shared" si="1"/>
        <v>31953.709999999992</v>
      </c>
      <c r="G23" s="15">
        <f t="shared" si="2"/>
        <v>0.7869752666666667</v>
      </c>
    </row>
    <row r="24" spans="1:7" ht="12.75">
      <c r="A24" s="6" t="s">
        <v>25</v>
      </c>
      <c r="C24" s="21">
        <v>180600</v>
      </c>
      <c r="D24" s="18"/>
      <c r="E24" s="21">
        <f>'[1]Jan 1 - Jun 30'!K55</f>
        <v>143932.62</v>
      </c>
      <c r="F24" s="29">
        <f t="shared" si="1"/>
        <v>36667.380000000005</v>
      </c>
      <c r="G24" s="15">
        <f t="shared" si="2"/>
        <v>0.7969691029900332</v>
      </c>
    </row>
    <row r="25" spans="1:7" ht="12.75">
      <c r="A25" s="6" t="s">
        <v>26</v>
      </c>
      <c r="C25" s="21">
        <v>854000</v>
      </c>
      <c r="D25" s="18"/>
      <c r="E25" s="21">
        <f>'[1]Jan 1 - Jun 30'!K48</f>
        <v>860248.1799999999</v>
      </c>
      <c r="F25" s="29">
        <f t="shared" si="1"/>
        <v>-6248.179999999935</v>
      </c>
      <c r="G25" s="15">
        <f t="shared" si="2"/>
        <v>1.0073163700234191</v>
      </c>
    </row>
    <row r="26" spans="1:7" ht="12.75">
      <c r="A26" s="6" t="s">
        <v>27</v>
      </c>
      <c r="C26" s="21">
        <v>0</v>
      </c>
      <c r="D26" s="18"/>
      <c r="E26" s="21">
        <f>'[1]Jan 1 - Jun 30'!K50</f>
        <v>49361</v>
      </c>
      <c r="F26" s="29">
        <f t="shared" si="1"/>
        <v>-49361</v>
      </c>
      <c r="G26" s="31" t="s">
        <v>28</v>
      </c>
    </row>
    <row r="27" spans="1:7" ht="12.75">
      <c r="A27" s="6" t="s">
        <v>29</v>
      </c>
      <c r="C27" s="21">
        <v>240000</v>
      </c>
      <c r="D27" s="18"/>
      <c r="E27" s="21">
        <f>'[1]Jan 1 - Jun 30'!K61+'[1]Jan 1 - Jun 30'!K62</f>
        <v>326988</v>
      </c>
      <c r="F27" s="32">
        <f t="shared" si="1"/>
        <v>-86988</v>
      </c>
      <c r="G27" s="33">
        <f>SUM(E27/C27)</f>
        <v>1.36245</v>
      </c>
    </row>
    <row r="28" spans="1:7" ht="12.75">
      <c r="A28" s="25" t="s">
        <v>30</v>
      </c>
      <c r="C28" s="26">
        <f>SUM(C20:C27)</f>
        <v>2568872</v>
      </c>
      <c r="D28" s="18"/>
      <c r="E28" s="26">
        <f>SUM(E19:E27)</f>
        <v>2582599.0133333337</v>
      </c>
      <c r="F28" s="34">
        <f t="shared" si="1"/>
        <v>-13727.013333333656</v>
      </c>
      <c r="G28" s="28">
        <f>SUM(E28/C28)</f>
        <v>1.0053435956845391</v>
      </c>
    </row>
    <row r="29" spans="1:7" ht="12.75">
      <c r="A29" s="25"/>
      <c r="C29" s="17"/>
      <c r="D29" s="18"/>
      <c r="E29" s="17"/>
      <c r="F29" s="35"/>
      <c r="G29" s="24"/>
    </row>
    <row r="30" spans="1:7" ht="12.75">
      <c r="A30" s="25" t="s">
        <v>31</v>
      </c>
      <c r="C30" s="17"/>
      <c r="D30" s="18"/>
      <c r="E30" s="17">
        <v>2365</v>
      </c>
      <c r="F30" s="36"/>
      <c r="G30" s="24"/>
    </row>
    <row r="31" spans="1:6" ht="12.75">
      <c r="A31" s="25"/>
      <c r="C31" s="21"/>
      <c r="D31" s="18"/>
      <c r="E31" s="21"/>
      <c r="F31" s="29"/>
    </row>
    <row r="32" spans="1:7" ht="15" thickBot="1">
      <c r="A32" s="37" t="s">
        <v>32</v>
      </c>
      <c r="C32" s="38">
        <f>SUM(C15-C28)</f>
        <v>-438372</v>
      </c>
      <c r="D32" s="18"/>
      <c r="E32" s="38">
        <f>SUM(E15-E28+E30)</f>
        <v>-112049.63333333377</v>
      </c>
      <c r="F32" s="39">
        <f>E32-C32</f>
        <v>326322.36666666623</v>
      </c>
      <c r="G32" s="24"/>
    </row>
    <row r="33" spans="1:5" ht="13.5" thickTop="1">
      <c r="A33" s="6"/>
      <c r="C33" s="6"/>
      <c r="E33" s="6"/>
    </row>
    <row r="34" spans="1:5" ht="12.75">
      <c r="A34" s="6"/>
      <c r="C34" s="6"/>
      <c r="E34" s="40"/>
    </row>
    <row r="35" spans="1:5" ht="12.75">
      <c r="A35" s="6"/>
      <c r="C35" s="6"/>
      <c r="E35" s="6"/>
    </row>
    <row r="36" spans="1:5" ht="12.75">
      <c r="A36" s="6"/>
      <c r="C36" s="6"/>
      <c r="E36" s="6"/>
    </row>
    <row r="37" spans="1:5" ht="15.75">
      <c r="A37" s="41"/>
      <c r="C37" s="42"/>
      <c r="E37" s="43"/>
    </row>
    <row r="38" spans="1:5" ht="12.75">
      <c r="A38" s="6"/>
      <c r="C38" s="6"/>
      <c r="E38" s="6"/>
    </row>
    <row r="39" spans="1:5" ht="12.75">
      <c r="A39" s="6"/>
      <c r="C39" s="6"/>
      <c r="E39" s="6"/>
    </row>
    <row r="40" spans="1:5" ht="12.75">
      <c r="A40" s="6"/>
      <c r="C40" s="14"/>
      <c r="E40" s="14"/>
    </row>
    <row r="41" spans="1:5" ht="15.75">
      <c r="A41" s="44"/>
      <c r="C41" s="14"/>
      <c r="E41" s="14"/>
    </row>
    <row r="42" spans="1:5" ht="15.75">
      <c r="A42" s="45"/>
      <c r="C42" s="14"/>
      <c r="E42" s="14"/>
    </row>
    <row r="43" spans="1:5" ht="15.75">
      <c r="A43" s="44"/>
      <c r="C43" s="14"/>
      <c r="E43" s="14"/>
    </row>
    <row r="44" spans="1:5" ht="15.75">
      <c r="A44" s="42"/>
      <c r="C44" s="6"/>
      <c r="E44" s="6"/>
    </row>
    <row r="46" ht="12.75">
      <c r="C46" s="46"/>
    </row>
    <row r="47" ht="12.75">
      <c r="C47" s="46"/>
    </row>
    <row r="48" ht="12.75">
      <c r="C48" s="46"/>
    </row>
    <row r="49" ht="12.75">
      <c r="C49" s="46"/>
    </row>
    <row r="50" ht="12.75">
      <c r="C50" s="46"/>
    </row>
    <row r="51" ht="12.75">
      <c r="C51" s="46"/>
    </row>
    <row r="52" ht="12.75">
      <c r="C52" s="46"/>
    </row>
    <row r="53" ht="12.75">
      <c r="C53" s="46"/>
    </row>
    <row r="54" ht="12.75">
      <c r="C54" s="46"/>
    </row>
    <row r="55" ht="12.75">
      <c r="C55" s="46"/>
    </row>
    <row r="56" ht="12.75">
      <c r="C56" s="46"/>
    </row>
    <row r="57" ht="12.75">
      <c r="C57" s="46"/>
    </row>
    <row r="58" ht="12.75">
      <c r="C58" s="47"/>
    </row>
  </sheetData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2005-07-08T14:50:40Z</cp:lastPrinted>
  <dcterms:created xsi:type="dcterms:W3CDTF">2005-07-06T18:30:26Z</dcterms:created>
  <dcterms:modified xsi:type="dcterms:W3CDTF">2005-07-08T14:50:55Z</dcterms:modified>
  <cp:category/>
  <cp:version/>
  <cp:contentType/>
  <cp:contentStatus/>
</cp:coreProperties>
</file>