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comments1.xml><?xml version="1.0" encoding="utf-8"?>
<comments xmlns="http://schemas.openxmlformats.org/spreadsheetml/2006/main">
  <authors>
    <author>Jim Hargett</author>
  </authors>
  <commentList>
    <comment ref="O7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Estimating 50% of the students @ instate rates and 50% out of state average credit hour rate
</t>
        </r>
      </text>
    </comment>
    <comment ref="C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Estimated revenue per credit hour.  Avg.  50% in-state 50% out of state
</t>
        </r>
      </text>
    </comment>
    <comment ref="F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5% increase per year
</t>
        </r>
      </text>
    </comment>
  </commentList>
</comments>
</file>

<file path=xl/comments2.xml><?xml version="1.0" encoding="utf-8"?>
<comments xmlns="http://schemas.openxmlformats.org/spreadsheetml/2006/main">
  <authors>
    <author>Jim Hargett</author>
  </authors>
  <commentList>
    <comment ref="C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Estimated revenue per credit hour.  Avg.  50% in-state 50% out of state
</t>
        </r>
      </text>
    </comment>
    <comment ref="F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5% increase per year
</t>
        </r>
      </text>
    </comment>
    <comment ref="O7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Estimating 50% of the students @ instate rates and 50% out of state average credit hour rate
</t>
        </r>
      </text>
    </comment>
  </commentList>
</comments>
</file>

<file path=xl/sharedStrings.xml><?xml version="1.0" encoding="utf-8"?>
<sst xmlns="http://schemas.openxmlformats.org/spreadsheetml/2006/main" count="86" uniqueCount="40">
  <si>
    <t xml:space="preserve"> </t>
  </si>
  <si>
    <t>Credits Generated</t>
  </si>
  <si>
    <t>Tuition Revenue</t>
  </si>
  <si>
    <t>Compensation</t>
  </si>
  <si>
    <t>Faculty Salaries</t>
  </si>
  <si>
    <t>Administrative Salaries</t>
  </si>
  <si>
    <t>Clerical Salaries</t>
  </si>
  <si>
    <t>Part-time Faculty Salaries</t>
  </si>
  <si>
    <t>Graduate Assistantships</t>
  </si>
  <si>
    <t>Wages</t>
  </si>
  <si>
    <t>Student Labor</t>
  </si>
  <si>
    <t>Other Pay</t>
  </si>
  <si>
    <t>Fringe Benefits</t>
  </si>
  <si>
    <t>Total Compensation</t>
  </si>
  <si>
    <t>Supplies and Services</t>
  </si>
  <si>
    <t>Travel</t>
  </si>
  <si>
    <t>Telephone</t>
  </si>
  <si>
    <t>Equipment</t>
  </si>
  <si>
    <t>Total Operating</t>
  </si>
  <si>
    <t>Total Expenditures</t>
  </si>
  <si>
    <t>Gross Profit</t>
  </si>
  <si>
    <t>Operating Expenditures</t>
  </si>
  <si>
    <t>Fee Revenue</t>
  </si>
  <si>
    <t>Total Students</t>
  </si>
  <si>
    <t>External Revenue/Grant Support</t>
  </si>
  <si>
    <t>Library</t>
  </si>
  <si>
    <t>Total Revenue</t>
  </si>
  <si>
    <t>GA Tuition/Fees</t>
  </si>
  <si>
    <t>FYES</t>
  </si>
  <si>
    <t>Replacement Costs for Faculty</t>
  </si>
  <si>
    <t>Year 1</t>
  </si>
  <si>
    <t>Year 2</t>
  </si>
  <si>
    <t>Year 3</t>
  </si>
  <si>
    <t>Year 4</t>
  </si>
  <si>
    <t>Year 5</t>
  </si>
  <si>
    <t>Transfers (disregard this field for projections)</t>
  </si>
  <si>
    <t>Recruiting Faculty</t>
  </si>
  <si>
    <t xml:space="preserve">  FYES @ $4,700 each</t>
  </si>
  <si>
    <t xml:space="preserve">  Est. annual Indirect cost recovery</t>
  </si>
  <si>
    <t>Note: Other revenue generated from Program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</si>
</sst>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* #,##0.0_);_(* \(#,##0.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Alignment="1">
      <alignment/>
    </xf>
    <xf numFmtId="37" fontId="0" fillId="0" borderId="0" xfId="17" applyNumberFormat="1" applyAlignment="1">
      <alignment/>
    </xf>
    <xf numFmtId="37" fontId="0" fillId="0" borderId="0" xfId="17" applyNumberFormat="1" applyAlignment="1">
      <alignment/>
    </xf>
    <xf numFmtId="0" fontId="0" fillId="0" borderId="2" xfId="0" applyBorder="1" applyAlignment="1">
      <alignment/>
    </xf>
    <xf numFmtId="44" fontId="0" fillId="0" borderId="2" xfId="17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Border="1" applyAlignment="1">
      <alignment horizontal="center"/>
    </xf>
    <xf numFmtId="37" fontId="0" fillId="0" borderId="0" xfId="17" applyNumberFormat="1" applyBorder="1" applyAlignment="1">
      <alignment/>
    </xf>
    <xf numFmtId="0" fontId="1" fillId="0" borderId="3" xfId="0" applyFont="1" applyBorder="1" applyAlignment="1">
      <alignment/>
    </xf>
    <xf numFmtId="44" fontId="0" fillId="0" borderId="1" xfId="17" applyBorder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166" fontId="0" fillId="0" borderId="0" xfId="15" applyNumberFormat="1" applyAlignment="1">
      <alignment/>
    </xf>
    <xf numFmtId="170" fontId="0" fillId="0" borderId="0" xfId="17" applyNumberForma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70" fontId="5" fillId="0" borderId="0" xfId="17" applyNumberFormat="1" applyFont="1" applyAlignment="1">
      <alignment/>
    </xf>
    <xf numFmtId="44" fontId="0" fillId="0" borderId="0" xfId="17" applyFont="1" applyAlignment="1">
      <alignment horizontal="center"/>
    </xf>
    <xf numFmtId="44" fontId="0" fillId="0" borderId="0" xfId="17" applyAlignment="1">
      <alignment horizontal="center"/>
    </xf>
    <xf numFmtId="44" fontId="0" fillId="0" borderId="1" xfId="17" applyBorder="1" applyAlignment="1">
      <alignment horizontal="center"/>
    </xf>
    <xf numFmtId="44" fontId="0" fillId="0" borderId="4" xfId="17" applyBorder="1" applyAlignment="1">
      <alignment horizontal="center"/>
    </xf>
    <xf numFmtId="44" fontId="0" fillId="0" borderId="0" xfId="17" applyFont="1" applyAlignment="1">
      <alignment horizontal="center"/>
    </xf>
    <xf numFmtId="44" fontId="0" fillId="0" borderId="2" xfId="17" applyBorder="1" applyAlignment="1">
      <alignment horizontal="center"/>
    </xf>
    <xf numFmtId="44" fontId="0" fillId="0" borderId="2" xfId="17" applyFont="1" applyBorder="1" applyAlignment="1">
      <alignment horizontal="center"/>
    </xf>
    <xf numFmtId="0" fontId="0" fillId="0" borderId="2" xfId="0" applyBorder="1" applyAlignment="1">
      <alignment horizontal="center"/>
    </xf>
    <xf numFmtId="37" fontId="0" fillId="0" borderId="4" xfId="17" applyNumberFormat="1" applyBorder="1" applyAlignment="1">
      <alignment/>
    </xf>
    <xf numFmtId="44" fontId="0" fillId="0" borderId="0" xfId="17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0</xdr:rowOff>
    </xdr:from>
    <xdr:to>
      <xdr:col>4</xdr:col>
      <xdr:colOff>247650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350520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0</xdr:rowOff>
    </xdr:from>
    <xdr:to>
      <xdr:col>7</xdr:col>
      <xdr:colOff>247650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533400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</xdr:row>
      <xdr:rowOff>0</xdr:rowOff>
    </xdr:from>
    <xdr:to>
      <xdr:col>10</xdr:col>
      <xdr:colOff>247650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716280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3</xdr:row>
      <xdr:rowOff>0</xdr:rowOff>
    </xdr:from>
    <xdr:to>
      <xdr:col>13</xdr:col>
      <xdr:colOff>247650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8963025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</xdr:row>
      <xdr:rowOff>0</xdr:rowOff>
    </xdr:from>
    <xdr:to>
      <xdr:col>16</xdr:col>
      <xdr:colOff>247650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0791825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0</xdr:rowOff>
    </xdr:from>
    <xdr:to>
      <xdr:col>4</xdr:col>
      <xdr:colOff>247650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0</xdr:rowOff>
    </xdr:from>
    <xdr:to>
      <xdr:col>7</xdr:col>
      <xdr:colOff>247650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45148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</xdr:row>
      <xdr:rowOff>0</xdr:rowOff>
    </xdr:from>
    <xdr:to>
      <xdr:col>10</xdr:col>
      <xdr:colOff>247650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3</xdr:row>
      <xdr:rowOff>0</xdr:rowOff>
    </xdr:from>
    <xdr:to>
      <xdr:col>13</xdr:col>
      <xdr:colOff>247650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81724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C19" sqref="C19:D19"/>
    </sheetView>
  </sheetViews>
  <sheetFormatPr defaultColWidth="9.140625" defaultRowHeight="12.75"/>
  <cols>
    <col min="1" max="1" width="19.00390625" style="0" bestFit="1" customWidth="1"/>
    <col min="2" max="2" width="10.57421875" style="0" bestFit="1" customWidth="1"/>
    <col min="3" max="3" width="9.7109375" style="0" customWidth="1"/>
    <col min="4" max="4" width="9.57421875" style="0" customWidth="1"/>
    <col min="11" max="11" width="8.7109375" style="0" customWidth="1"/>
    <col min="18" max="18" width="11.28125" style="0" bestFit="1" customWidth="1"/>
  </cols>
  <sheetData>
    <row r="1" spans="1:2" ht="12.75">
      <c r="A1" s="22" t="s">
        <v>0</v>
      </c>
      <c r="B1" s="1" t="s">
        <v>0</v>
      </c>
    </row>
    <row r="2" spans="1:16" ht="12.75">
      <c r="A2" t="s">
        <v>0</v>
      </c>
      <c r="B2" s="1" t="s">
        <v>0</v>
      </c>
      <c r="F2" s="17">
        <f>+B7*1.05</f>
        <v>0</v>
      </c>
      <c r="G2" s="17"/>
      <c r="H2" s="17"/>
      <c r="I2" s="17">
        <f>+F2*1.05</f>
        <v>0</v>
      </c>
      <c r="J2" s="17"/>
      <c r="K2" s="17"/>
      <c r="L2" s="17"/>
      <c r="M2" s="17"/>
      <c r="N2" s="17"/>
      <c r="O2" s="17">
        <f>+L2*1.05</f>
        <v>0</v>
      </c>
      <c r="P2" s="17">
        <f>+M2*1.05</f>
        <v>0</v>
      </c>
    </row>
    <row r="3" spans="3:16" ht="12.75">
      <c r="C3" s="31" t="s">
        <v>30</v>
      </c>
      <c r="D3" s="31"/>
      <c r="F3" s="31" t="s">
        <v>31</v>
      </c>
      <c r="G3" s="31"/>
      <c r="I3" s="31" t="s">
        <v>32</v>
      </c>
      <c r="J3" s="31"/>
      <c r="L3" s="31" t="s">
        <v>33</v>
      </c>
      <c r="M3" s="31"/>
      <c r="O3" s="31" t="s">
        <v>34</v>
      </c>
      <c r="P3" s="31"/>
    </row>
    <row r="4" spans="1:17" ht="12.75">
      <c r="A4" t="s">
        <v>23</v>
      </c>
      <c r="C4" s="32">
        <v>14</v>
      </c>
      <c r="D4" s="32"/>
      <c r="E4" s="7"/>
      <c r="F4" s="32">
        <v>18</v>
      </c>
      <c r="G4" s="32"/>
      <c r="H4" s="7"/>
      <c r="I4" s="32">
        <v>22</v>
      </c>
      <c r="J4" s="32"/>
      <c r="K4" s="7"/>
      <c r="L4" s="32">
        <v>26</v>
      </c>
      <c r="M4" s="32"/>
      <c r="N4" s="7"/>
      <c r="O4" s="32">
        <v>30</v>
      </c>
      <c r="P4" s="32"/>
      <c r="Q4" s="7"/>
    </row>
    <row r="5" spans="1:17" ht="12.75">
      <c r="A5" t="s">
        <v>28</v>
      </c>
      <c r="C5" s="12"/>
      <c r="D5" s="12">
        <f>+D6/16</f>
        <v>14</v>
      </c>
      <c r="E5" s="7"/>
      <c r="F5" s="12"/>
      <c r="G5" s="12">
        <f>+G6/16</f>
        <v>18</v>
      </c>
      <c r="H5" s="7"/>
      <c r="I5" s="12"/>
      <c r="J5" s="12">
        <f>+J6/16</f>
        <v>22</v>
      </c>
      <c r="K5" s="7"/>
      <c r="L5" s="12"/>
      <c r="M5" s="12">
        <f>+M6/16</f>
        <v>26</v>
      </c>
      <c r="N5" s="7"/>
      <c r="O5" s="12"/>
      <c r="P5" s="12">
        <f>+P6/16</f>
        <v>30</v>
      </c>
      <c r="Q5" s="7"/>
    </row>
    <row r="6" spans="1:17" ht="12.75">
      <c r="A6" t="s">
        <v>1</v>
      </c>
      <c r="C6" s="18">
        <f>ROUND(+(267+551)/2,0)</f>
        <v>409</v>
      </c>
      <c r="D6" s="6">
        <f>+C4*16</f>
        <v>224</v>
      </c>
      <c r="E6" s="7"/>
      <c r="F6" s="18">
        <f>ROUND(+C6*1.05,0)</f>
        <v>429</v>
      </c>
      <c r="G6" s="6">
        <f>+F4*16</f>
        <v>288</v>
      </c>
      <c r="H6" s="7"/>
      <c r="I6" s="18">
        <f>ROUND(+F6*1.05,0)</f>
        <v>450</v>
      </c>
      <c r="J6" s="6">
        <f>+I4*16</f>
        <v>352</v>
      </c>
      <c r="K6" s="7"/>
      <c r="L6" s="18">
        <f>ROUND(+I6*1.05,0)</f>
        <v>473</v>
      </c>
      <c r="M6" s="6">
        <f>+L4*16</f>
        <v>416</v>
      </c>
      <c r="N6" s="7"/>
      <c r="O6" s="18">
        <f>ROUND(+L6*1.05,0)</f>
        <v>497</v>
      </c>
      <c r="P6" s="6">
        <f>+O4*16</f>
        <v>480</v>
      </c>
      <c r="Q6" s="7"/>
    </row>
    <row r="7" spans="1:17" ht="12.75">
      <c r="A7" t="s">
        <v>2</v>
      </c>
      <c r="C7" s="25">
        <f>+C6*D6</f>
        <v>91616</v>
      </c>
      <c r="D7" s="25"/>
      <c r="E7" s="4"/>
      <c r="F7" s="25">
        <f>+F6*G6</f>
        <v>123552</v>
      </c>
      <c r="G7" s="25"/>
      <c r="H7" s="4"/>
      <c r="I7" s="25">
        <f>+I6*J6</f>
        <v>158400</v>
      </c>
      <c r="J7" s="25"/>
      <c r="K7" s="4"/>
      <c r="L7" s="25">
        <f>+L6*M6</f>
        <v>196768</v>
      </c>
      <c r="M7" s="25"/>
      <c r="N7" s="4"/>
      <c r="O7" s="25">
        <f>+O6*P6</f>
        <v>238560</v>
      </c>
      <c r="P7" s="25"/>
      <c r="Q7" s="4"/>
    </row>
    <row r="8" spans="1:17" ht="12.75">
      <c r="A8" t="s">
        <v>22</v>
      </c>
      <c r="C8" s="25">
        <f>+(C4*2*(140+21+75)+(+D6/4*50))</f>
        <v>9408</v>
      </c>
      <c r="D8" s="25"/>
      <c r="E8" s="4"/>
      <c r="F8" s="25">
        <f>+(F4*2*(140+21+75)+(+G6/4*50))</f>
        <v>12096</v>
      </c>
      <c r="G8" s="25"/>
      <c r="H8" s="4"/>
      <c r="I8" s="25">
        <f>+(I4*2*(140+21+75)+(+J6/4*50))</f>
        <v>14784</v>
      </c>
      <c r="J8" s="25"/>
      <c r="K8" s="4"/>
      <c r="L8" s="25">
        <f>+(L4*2*(140+21+75)+(+M6/4*50))</f>
        <v>17472</v>
      </c>
      <c r="M8" s="25"/>
      <c r="N8" s="4"/>
      <c r="O8" s="25">
        <f>+(O4*2*(140+21+75)+(+P6/4*50))</f>
        <v>20160</v>
      </c>
      <c r="P8" s="25"/>
      <c r="Q8" s="4"/>
    </row>
    <row r="9" spans="1:17" ht="12.75">
      <c r="A9" s="8" t="s">
        <v>24</v>
      </c>
      <c r="B9" s="8"/>
      <c r="C9" s="30">
        <v>0</v>
      </c>
      <c r="D9" s="30"/>
      <c r="E9" s="9"/>
      <c r="F9" s="30">
        <v>0</v>
      </c>
      <c r="G9" s="30"/>
      <c r="H9" s="9"/>
      <c r="I9" s="30">
        <v>0</v>
      </c>
      <c r="J9" s="30"/>
      <c r="K9" s="9"/>
      <c r="L9" s="30">
        <v>0</v>
      </c>
      <c r="M9" s="30"/>
      <c r="N9" s="9"/>
      <c r="O9" s="30">
        <v>0</v>
      </c>
      <c r="P9" s="30"/>
      <c r="Q9" s="9"/>
    </row>
    <row r="10" spans="1:17" ht="12.75">
      <c r="A10" s="10" t="s">
        <v>26</v>
      </c>
      <c r="C10" s="27">
        <f>SUM(C7:D9)</f>
        <v>101024</v>
      </c>
      <c r="D10" s="27"/>
      <c r="E10" s="4"/>
      <c r="F10" s="27">
        <f>SUM(F7:G9)</f>
        <v>135648</v>
      </c>
      <c r="G10" s="27"/>
      <c r="H10" s="4"/>
      <c r="I10" s="27">
        <f>SUM(I7:J9)</f>
        <v>173184</v>
      </c>
      <c r="J10" s="27"/>
      <c r="K10" s="4"/>
      <c r="L10" s="27">
        <f>SUM(L7:M9)</f>
        <v>214240</v>
      </c>
      <c r="M10" s="27"/>
      <c r="N10" s="4"/>
      <c r="O10" s="27">
        <f>SUM(O7:P9)</f>
        <v>258720</v>
      </c>
      <c r="P10" s="27"/>
      <c r="Q10" s="4"/>
    </row>
    <row r="11" spans="1:17" ht="12.75">
      <c r="A11" s="10"/>
      <c r="C11" s="11"/>
      <c r="D11" s="11"/>
      <c r="E11" s="4"/>
      <c r="F11" s="11"/>
      <c r="G11" s="11"/>
      <c r="H11" s="4"/>
      <c r="I11" s="11"/>
      <c r="J11" s="11"/>
      <c r="K11" s="4"/>
      <c r="L11" s="11"/>
      <c r="M11" s="11"/>
      <c r="N11" s="4"/>
      <c r="O11" s="11"/>
      <c r="P11" s="11"/>
      <c r="Q11" s="4"/>
    </row>
    <row r="12" spans="1:17" ht="12.75">
      <c r="A12" s="3" t="s">
        <v>3</v>
      </c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4"/>
      <c r="O12" s="5"/>
      <c r="P12" s="5"/>
      <c r="Q12" s="4"/>
    </row>
    <row r="13" spans="1:18" ht="12.75">
      <c r="A13" t="s">
        <v>4</v>
      </c>
      <c r="C13" s="25">
        <v>68000</v>
      </c>
      <c r="D13" s="25"/>
      <c r="E13" s="4"/>
      <c r="F13" s="25">
        <v>70040</v>
      </c>
      <c r="G13" s="25"/>
      <c r="H13" s="4"/>
      <c r="I13" s="25">
        <f>72141*2</f>
        <v>144282</v>
      </c>
      <c r="J13" s="25"/>
      <c r="K13" s="4"/>
      <c r="L13" s="25">
        <f>74305*2</f>
        <v>148610</v>
      </c>
      <c r="M13" s="25"/>
      <c r="N13" s="4"/>
      <c r="O13" s="25">
        <f>76535*3</f>
        <v>229605</v>
      </c>
      <c r="P13" s="25"/>
      <c r="Q13" s="4"/>
      <c r="R13" s="15"/>
    </row>
    <row r="14" spans="1:17" ht="12.75">
      <c r="A14" t="s">
        <v>29</v>
      </c>
      <c r="C14" s="33">
        <v>0</v>
      </c>
      <c r="D14" s="33"/>
      <c r="E14" s="4"/>
      <c r="F14" s="33">
        <v>0</v>
      </c>
      <c r="G14" s="33"/>
      <c r="H14" s="4"/>
      <c r="I14" s="33">
        <v>0</v>
      </c>
      <c r="J14" s="33"/>
      <c r="K14" s="4"/>
      <c r="L14" s="33">
        <v>0</v>
      </c>
      <c r="M14" s="33"/>
      <c r="N14" s="4"/>
      <c r="O14" s="33">
        <v>0</v>
      </c>
      <c r="P14" s="33"/>
      <c r="Q14" s="4"/>
    </row>
    <row r="15" spans="1:17" ht="12.75">
      <c r="A15" t="s">
        <v>5</v>
      </c>
      <c r="C15" s="25">
        <v>0</v>
      </c>
      <c r="D15" s="25"/>
      <c r="E15" s="4"/>
      <c r="F15" s="25">
        <v>0</v>
      </c>
      <c r="G15" s="25"/>
      <c r="H15" s="4"/>
      <c r="I15" s="25">
        <v>0</v>
      </c>
      <c r="J15" s="25"/>
      <c r="K15" s="4"/>
      <c r="L15" s="25">
        <v>0</v>
      </c>
      <c r="M15" s="25"/>
      <c r="N15" s="4"/>
      <c r="O15" s="25">
        <v>0</v>
      </c>
      <c r="P15" s="25"/>
      <c r="Q15" s="4"/>
    </row>
    <row r="16" spans="1:17" ht="12.75">
      <c r="A16" t="s">
        <v>6</v>
      </c>
      <c r="C16" s="25">
        <v>0</v>
      </c>
      <c r="D16" s="25"/>
      <c r="E16" s="4"/>
      <c r="F16" s="25">
        <v>0</v>
      </c>
      <c r="G16" s="25"/>
      <c r="H16" s="4"/>
      <c r="I16" s="25">
        <v>0</v>
      </c>
      <c r="J16" s="25"/>
      <c r="K16" s="4"/>
      <c r="L16" s="25">
        <v>0</v>
      </c>
      <c r="M16" s="25"/>
      <c r="N16" s="4"/>
      <c r="O16" s="25">
        <v>0</v>
      </c>
      <c r="P16" s="25"/>
      <c r="Q16" s="4"/>
    </row>
    <row r="17" spans="1:17" ht="12.75">
      <c r="A17" t="s">
        <v>7</v>
      </c>
      <c r="C17" s="25">
        <v>0</v>
      </c>
      <c r="D17" s="25"/>
      <c r="E17" s="4"/>
      <c r="F17" s="25">
        <v>0</v>
      </c>
      <c r="G17" s="25"/>
      <c r="H17" s="4"/>
      <c r="I17" s="25">
        <v>0</v>
      </c>
      <c r="J17" s="25"/>
      <c r="K17" s="4"/>
      <c r="L17" s="25">
        <v>0</v>
      </c>
      <c r="M17" s="25"/>
      <c r="N17" s="4"/>
      <c r="O17" s="25">
        <v>0</v>
      </c>
      <c r="P17" s="25"/>
      <c r="Q17" s="4"/>
    </row>
    <row r="18" spans="1:17" ht="12.75">
      <c r="A18" t="s">
        <v>8</v>
      </c>
      <c r="C18" s="25">
        <v>30000</v>
      </c>
      <c r="D18" s="25"/>
      <c r="E18" s="4"/>
      <c r="F18" s="25">
        <v>30900</v>
      </c>
      <c r="G18" s="25"/>
      <c r="H18" s="4"/>
      <c r="I18" s="25">
        <v>31827</v>
      </c>
      <c r="J18" s="25"/>
      <c r="K18" s="4"/>
      <c r="L18" s="25">
        <v>32781</v>
      </c>
      <c r="M18" s="25"/>
      <c r="N18" s="4"/>
      <c r="O18" s="25">
        <v>33765</v>
      </c>
      <c r="P18" s="25"/>
      <c r="Q18" s="4"/>
    </row>
    <row r="19" spans="1:17" ht="12.75">
      <c r="A19" t="s">
        <v>9</v>
      </c>
      <c r="C19" s="25">
        <v>0</v>
      </c>
      <c r="D19" s="25"/>
      <c r="E19" s="4"/>
      <c r="F19" s="25">
        <v>0</v>
      </c>
      <c r="G19" s="25"/>
      <c r="H19" s="4"/>
      <c r="I19" s="25">
        <v>0</v>
      </c>
      <c r="J19" s="25"/>
      <c r="K19" s="4"/>
      <c r="L19" s="25">
        <v>0</v>
      </c>
      <c r="M19" s="25"/>
      <c r="N19" s="4"/>
      <c r="O19" s="25">
        <v>0</v>
      </c>
      <c r="P19" s="25"/>
      <c r="Q19" s="4"/>
    </row>
    <row r="20" spans="1:17" ht="12.75">
      <c r="A20" t="s">
        <v>10</v>
      </c>
      <c r="C20" s="25">
        <v>0</v>
      </c>
      <c r="D20" s="25"/>
      <c r="E20" s="4"/>
      <c r="F20" s="25">
        <v>0</v>
      </c>
      <c r="G20" s="25"/>
      <c r="H20" s="4"/>
      <c r="I20" s="25">
        <v>0</v>
      </c>
      <c r="J20" s="25"/>
      <c r="K20" s="4"/>
      <c r="L20" s="25">
        <v>0</v>
      </c>
      <c r="M20" s="25"/>
      <c r="N20" s="4"/>
      <c r="O20" s="25">
        <v>0</v>
      </c>
      <c r="P20" s="25"/>
      <c r="Q20" s="4"/>
    </row>
    <row r="21" spans="1:17" ht="12.75">
      <c r="A21" t="s">
        <v>11</v>
      </c>
      <c r="C21" s="25">
        <v>0</v>
      </c>
      <c r="D21" s="25"/>
      <c r="E21" s="4"/>
      <c r="F21" s="25">
        <v>0</v>
      </c>
      <c r="G21" s="25"/>
      <c r="H21" s="4"/>
      <c r="I21" s="25">
        <v>0</v>
      </c>
      <c r="J21" s="25"/>
      <c r="K21" s="4"/>
      <c r="L21" s="25">
        <v>0</v>
      </c>
      <c r="M21" s="25"/>
      <c r="N21" s="4"/>
      <c r="O21" s="25">
        <v>0</v>
      </c>
      <c r="P21" s="25"/>
      <c r="Q21" s="4"/>
    </row>
    <row r="22" spans="1:17" ht="12.75">
      <c r="A22" s="8" t="s">
        <v>12</v>
      </c>
      <c r="B22" s="8"/>
      <c r="C22" s="29">
        <f>+C13*0.349+C14*0.0765+C15*0.332+C16*0.407+C17*0.0765+C19*0.0765</f>
        <v>23732</v>
      </c>
      <c r="D22" s="29"/>
      <c r="E22" s="9"/>
      <c r="F22" s="29">
        <f>+F13*0.349+F14*0.0765+F15*0.332+F16*0.407+F17*0.0765+F19*0.0765</f>
        <v>24443.96</v>
      </c>
      <c r="G22" s="29"/>
      <c r="H22" s="9"/>
      <c r="I22" s="29">
        <f>+I13*0.349+I14*0.0765+I15*0.332+I16*0.407+I17*0.0765+I19*0.0765</f>
        <v>50354.418</v>
      </c>
      <c r="J22" s="29"/>
      <c r="K22" s="9"/>
      <c r="L22" s="29">
        <f>+L13*0.349+L14*0.0765+L15*0.332+L16*0.407+L17*0.0765+L19*0.0765</f>
        <v>51864.89</v>
      </c>
      <c r="M22" s="29"/>
      <c r="N22" s="9"/>
      <c r="O22" s="29">
        <f>+O13*0.349+O14*0.0765+O15*0.332+O16*0.407+O17*0.0765+O19*0.0765</f>
        <v>80132.14499999999</v>
      </c>
      <c r="P22" s="29"/>
      <c r="Q22" s="9"/>
    </row>
    <row r="23" spans="1:17" ht="12.75">
      <c r="A23" t="s">
        <v>13</v>
      </c>
      <c r="C23" s="25">
        <f>SUM(C13:D22)</f>
        <v>121732</v>
      </c>
      <c r="D23" s="25"/>
      <c r="E23" s="4"/>
      <c r="F23" s="25">
        <f>SUM(F13:G22)</f>
        <v>125383.95999999999</v>
      </c>
      <c r="G23" s="25"/>
      <c r="H23" s="4"/>
      <c r="I23" s="25">
        <f>SUM(I13:J22)</f>
        <v>226463.418</v>
      </c>
      <c r="J23" s="25"/>
      <c r="K23" s="4"/>
      <c r="L23" s="25">
        <f>SUM(L13:M22)</f>
        <v>233255.89</v>
      </c>
      <c r="M23" s="25"/>
      <c r="N23" s="4"/>
      <c r="O23" s="25">
        <f>SUM(O13:P22)</f>
        <v>343502.145</v>
      </c>
      <c r="P23" s="25"/>
      <c r="Q23" s="4"/>
    </row>
    <row r="24" spans="3:17" ht="12.75">
      <c r="C24" s="25"/>
      <c r="D24" s="25"/>
      <c r="E24" s="4"/>
      <c r="F24" s="25"/>
      <c r="G24" s="25"/>
      <c r="H24" s="4"/>
      <c r="I24" s="25"/>
      <c r="J24" s="25"/>
      <c r="K24" s="4"/>
      <c r="L24" s="25"/>
      <c r="M24" s="25"/>
      <c r="N24" s="4"/>
      <c r="O24" s="25"/>
      <c r="P24" s="25"/>
      <c r="Q24" s="4"/>
    </row>
    <row r="25" spans="1:17" ht="12.75">
      <c r="A25" s="3" t="s">
        <v>21</v>
      </c>
      <c r="C25" s="25"/>
      <c r="D25" s="25"/>
      <c r="E25" s="4"/>
      <c r="F25" s="25"/>
      <c r="G25" s="25"/>
      <c r="H25" s="4"/>
      <c r="I25" s="25"/>
      <c r="J25" s="25"/>
      <c r="K25" s="4"/>
      <c r="L25" s="25"/>
      <c r="M25" s="25"/>
      <c r="N25" s="4"/>
      <c r="O25" s="25"/>
      <c r="P25" s="25"/>
      <c r="Q25" s="4"/>
    </row>
    <row r="26" spans="1:17" ht="12.75">
      <c r="A26" t="s">
        <v>14</v>
      </c>
      <c r="C26" s="25">
        <f>5000+5000</f>
        <v>10000</v>
      </c>
      <c r="D26" s="25"/>
      <c r="E26" s="4"/>
      <c r="F26" s="25">
        <f>5150+5150</f>
        <v>10300</v>
      </c>
      <c r="G26" s="25"/>
      <c r="H26" s="4"/>
      <c r="I26" s="25">
        <f>5305+5305</f>
        <v>10610</v>
      </c>
      <c r="J26" s="25"/>
      <c r="K26" s="4"/>
      <c r="L26" s="25">
        <f>5464+5464</f>
        <v>10928</v>
      </c>
      <c r="M26" s="25"/>
      <c r="N26" s="4"/>
      <c r="O26" s="25">
        <f>5628+5628</f>
        <v>11256</v>
      </c>
      <c r="P26" s="25"/>
      <c r="Q26" s="4"/>
    </row>
    <row r="27" spans="1:17" ht="12.75">
      <c r="A27" t="s">
        <v>27</v>
      </c>
      <c r="C27" s="25">
        <v>18000</v>
      </c>
      <c r="D27" s="25"/>
      <c r="E27" s="4"/>
      <c r="F27" s="28">
        <f>18540</f>
        <v>18540</v>
      </c>
      <c r="G27" s="25"/>
      <c r="H27" s="4"/>
      <c r="I27" s="25">
        <v>19096</v>
      </c>
      <c r="J27" s="25"/>
      <c r="K27" s="4"/>
      <c r="L27" s="25">
        <v>19669</v>
      </c>
      <c r="M27" s="25"/>
      <c r="N27" s="4"/>
      <c r="O27" s="25">
        <v>20259</v>
      </c>
      <c r="P27" s="25"/>
      <c r="Q27" s="4"/>
    </row>
    <row r="28" spans="1:17" ht="12.75">
      <c r="A28" t="s">
        <v>15</v>
      </c>
      <c r="C28" s="25">
        <v>0</v>
      </c>
      <c r="D28" s="25"/>
      <c r="E28" s="4"/>
      <c r="F28" s="25">
        <v>0</v>
      </c>
      <c r="G28" s="25"/>
      <c r="H28" s="4"/>
      <c r="I28" s="25">
        <v>0</v>
      </c>
      <c r="J28" s="25"/>
      <c r="K28" s="4"/>
      <c r="L28" s="25">
        <v>0</v>
      </c>
      <c r="M28" s="25"/>
      <c r="N28" s="4"/>
      <c r="O28" s="25">
        <v>0</v>
      </c>
      <c r="P28" s="25"/>
      <c r="Q28" s="4"/>
    </row>
    <row r="29" spans="1:17" ht="12.75">
      <c r="A29" t="s">
        <v>36</v>
      </c>
      <c r="C29" s="25">
        <v>15000</v>
      </c>
      <c r="D29" s="25"/>
      <c r="E29" s="4"/>
      <c r="F29" s="25">
        <v>0</v>
      </c>
      <c r="G29" s="25"/>
      <c r="H29" s="4"/>
      <c r="I29" s="25">
        <v>15000</v>
      </c>
      <c r="J29" s="25"/>
      <c r="K29" s="4"/>
      <c r="L29" s="25">
        <v>0</v>
      </c>
      <c r="M29" s="25"/>
      <c r="N29" s="4"/>
      <c r="O29" s="25">
        <v>15000</v>
      </c>
      <c r="P29" s="25"/>
      <c r="Q29" s="4"/>
    </row>
    <row r="30" spans="1:17" ht="12.75">
      <c r="A30" t="s">
        <v>16</v>
      </c>
      <c r="C30" s="25">
        <v>0</v>
      </c>
      <c r="D30" s="25"/>
      <c r="E30" s="4"/>
      <c r="F30" s="25">
        <v>0</v>
      </c>
      <c r="G30" s="25"/>
      <c r="H30" s="4"/>
      <c r="I30" s="25">
        <v>0</v>
      </c>
      <c r="J30" s="25"/>
      <c r="K30" s="4"/>
      <c r="L30" s="25">
        <v>0</v>
      </c>
      <c r="M30" s="25"/>
      <c r="N30" s="4"/>
      <c r="O30" s="25">
        <v>0</v>
      </c>
      <c r="P30" s="25"/>
      <c r="Q30" s="4"/>
    </row>
    <row r="31" spans="1:17" ht="12.75">
      <c r="A31" t="s">
        <v>17</v>
      </c>
      <c r="C31" s="25">
        <v>60000</v>
      </c>
      <c r="D31" s="25"/>
      <c r="E31" s="4"/>
      <c r="F31" s="25">
        <v>0</v>
      </c>
      <c r="G31" s="25"/>
      <c r="H31" s="4"/>
      <c r="I31" s="25">
        <v>60000</v>
      </c>
      <c r="J31" s="25"/>
      <c r="K31" s="4"/>
      <c r="L31" s="25">
        <v>0</v>
      </c>
      <c r="M31" s="25"/>
      <c r="N31" s="4"/>
      <c r="O31" s="25">
        <v>60000</v>
      </c>
      <c r="P31" s="25"/>
      <c r="Q31" s="4"/>
    </row>
    <row r="32" spans="1:17" ht="12.75">
      <c r="A32" t="s">
        <v>25</v>
      </c>
      <c r="C32" s="25">
        <v>14200</v>
      </c>
      <c r="D32" s="25"/>
      <c r="E32" s="4"/>
      <c r="F32" s="25">
        <v>28400</v>
      </c>
      <c r="G32" s="25"/>
      <c r="H32" s="4"/>
      <c r="I32" s="25">
        <v>42600</v>
      </c>
      <c r="J32" s="25"/>
      <c r="K32" s="4"/>
      <c r="L32" s="25">
        <v>56800</v>
      </c>
      <c r="M32" s="25"/>
      <c r="N32" s="4"/>
      <c r="O32" s="25">
        <v>71000</v>
      </c>
      <c r="P32" s="25"/>
      <c r="Q32" s="4"/>
    </row>
    <row r="33" spans="1:17" ht="12.75">
      <c r="A33" s="8" t="s">
        <v>35</v>
      </c>
      <c r="B33" s="8"/>
      <c r="C33" s="29">
        <v>0</v>
      </c>
      <c r="D33" s="29"/>
      <c r="E33" s="9"/>
      <c r="F33" s="29">
        <v>0</v>
      </c>
      <c r="G33" s="29"/>
      <c r="H33" s="9"/>
      <c r="I33" s="29">
        <v>0</v>
      </c>
      <c r="J33" s="29"/>
      <c r="K33" s="9"/>
      <c r="L33" s="29">
        <v>0</v>
      </c>
      <c r="M33" s="29"/>
      <c r="N33" s="9"/>
      <c r="O33" s="29">
        <v>0</v>
      </c>
      <c r="P33" s="29"/>
      <c r="Q33" s="9"/>
    </row>
    <row r="34" spans="1:17" ht="12.75">
      <c r="A34" t="s">
        <v>18</v>
      </c>
      <c r="C34" s="25">
        <f>SUM(C26:D33)</f>
        <v>117200</v>
      </c>
      <c r="D34" s="25"/>
      <c r="E34" s="4"/>
      <c r="F34" s="25">
        <f>SUM(F26:G33)</f>
        <v>57240</v>
      </c>
      <c r="G34" s="25"/>
      <c r="H34" s="4"/>
      <c r="I34" s="25">
        <f>SUM(I26:J33)</f>
        <v>147306</v>
      </c>
      <c r="J34" s="25"/>
      <c r="K34" s="4"/>
      <c r="L34" s="25">
        <f>SUM(L26:M33)</f>
        <v>87397</v>
      </c>
      <c r="M34" s="25"/>
      <c r="N34" s="4"/>
      <c r="O34" s="25">
        <f>SUM(O26:P33)</f>
        <v>177515</v>
      </c>
      <c r="P34" s="25"/>
      <c r="Q34" s="4"/>
    </row>
    <row r="35" spans="3:17" ht="12.75">
      <c r="C35" s="25"/>
      <c r="D35" s="25"/>
      <c r="E35" s="4"/>
      <c r="F35" s="25"/>
      <c r="G35" s="25"/>
      <c r="H35" s="4"/>
      <c r="I35" s="25"/>
      <c r="J35" s="25"/>
      <c r="K35" s="4"/>
      <c r="L35" s="25"/>
      <c r="M35" s="25"/>
      <c r="N35" s="4"/>
      <c r="O35" s="25"/>
      <c r="P35" s="25"/>
      <c r="Q35" s="4"/>
    </row>
    <row r="36" spans="1:17" ht="12.75">
      <c r="A36" s="3" t="s">
        <v>19</v>
      </c>
      <c r="C36" s="25">
        <f>+C23+C34</f>
        <v>238932</v>
      </c>
      <c r="D36" s="25"/>
      <c r="E36" s="4"/>
      <c r="F36" s="25">
        <f>+F23+F34</f>
        <v>182623.96</v>
      </c>
      <c r="G36" s="25"/>
      <c r="H36" s="4"/>
      <c r="I36" s="25">
        <f>+I23+I34</f>
        <v>373769.418</v>
      </c>
      <c r="J36" s="25"/>
      <c r="K36" s="4"/>
      <c r="L36" s="25">
        <f>+L23+L34</f>
        <v>320652.89</v>
      </c>
      <c r="M36" s="25"/>
      <c r="N36" s="4"/>
      <c r="O36" s="25">
        <f>+O23+O34</f>
        <v>521017.145</v>
      </c>
      <c r="P36" s="25"/>
      <c r="Q36" s="4"/>
    </row>
    <row r="37" spans="3:17" ht="13.5" thickBot="1">
      <c r="C37" s="25"/>
      <c r="D37" s="25"/>
      <c r="E37" s="4"/>
      <c r="F37" s="25"/>
      <c r="G37" s="25"/>
      <c r="H37" s="4"/>
      <c r="I37" s="25"/>
      <c r="J37" s="25"/>
      <c r="K37" s="4"/>
      <c r="L37" s="25"/>
      <c r="M37" s="25"/>
      <c r="N37" s="4"/>
      <c r="O37" s="25"/>
      <c r="P37" s="25"/>
      <c r="Q37" s="4"/>
    </row>
    <row r="38" spans="1:17" ht="13.5" thickBot="1">
      <c r="A38" s="13" t="s">
        <v>20</v>
      </c>
      <c r="B38" s="2"/>
      <c r="C38" s="26">
        <f>+C10-C36</f>
        <v>-137908</v>
      </c>
      <c r="D38" s="26"/>
      <c r="E38" s="14"/>
      <c r="F38" s="26">
        <f>+F10-F36</f>
        <v>-46975.95999999999</v>
      </c>
      <c r="G38" s="26"/>
      <c r="H38" s="14"/>
      <c r="I38" s="26">
        <f>+I10-I36</f>
        <v>-200585.418</v>
      </c>
      <c r="J38" s="26"/>
      <c r="K38" s="14"/>
      <c r="L38" s="26">
        <f>+L10-L36</f>
        <v>-106412.89000000001</v>
      </c>
      <c r="M38" s="26"/>
      <c r="N38" s="14"/>
      <c r="O38" s="26">
        <f>+O10-O36</f>
        <v>-262297.145</v>
      </c>
      <c r="P38" s="26"/>
      <c r="Q38" s="14"/>
    </row>
    <row r="39" spans="3:7" ht="12.75">
      <c r="C39" s="4"/>
      <c r="D39" s="4"/>
      <c r="E39" s="4"/>
      <c r="F39" s="4"/>
      <c r="G39" s="4"/>
    </row>
    <row r="41" spans="1:7" ht="12.75">
      <c r="A41" s="16" t="s">
        <v>39</v>
      </c>
      <c r="C41" s="4"/>
      <c r="E41" s="4"/>
      <c r="F41" s="4"/>
      <c r="G41" s="4"/>
    </row>
    <row r="42" spans="1:16" ht="12.75">
      <c r="A42" s="19" t="s">
        <v>37</v>
      </c>
      <c r="B42" s="19"/>
      <c r="C42" s="24">
        <f>+D5*4700</f>
        <v>65800</v>
      </c>
      <c r="D42" s="24">
        <f>+D5*4700</f>
        <v>65800</v>
      </c>
      <c r="E42" s="20"/>
      <c r="F42" s="24">
        <f>+G5*4700</f>
        <v>84600</v>
      </c>
      <c r="G42" s="24">
        <f>+G5*4700</f>
        <v>84600</v>
      </c>
      <c r="H42" s="19"/>
      <c r="I42" s="24">
        <f>+J5*4700</f>
        <v>103400</v>
      </c>
      <c r="J42" s="24">
        <f>+J5*4700</f>
        <v>103400</v>
      </c>
      <c r="K42" s="19"/>
      <c r="L42" s="24">
        <f>+M5*4700</f>
        <v>122200</v>
      </c>
      <c r="M42" s="24">
        <f>+M5*4700</f>
        <v>122200</v>
      </c>
      <c r="N42" s="19"/>
      <c r="O42" s="24">
        <f>+P5*4700</f>
        <v>141000</v>
      </c>
      <c r="P42" s="24">
        <f>+P5*4700</f>
        <v>141000</v>
      </c>
    </row>
    <row r="43" spans="1:16" ht="12.75">
      <c r="A43" s="21" t="s">
        <v>38</v>
      </c>
      <c r="C43" s="24">
        <v>103500</v>
      </c>
      <c r="D43" s="24"/>
      <c r="E43" s="4"/>
      <c r="F43" s="24">
        <v>103500</v>
      </c>
      <c r="G43" s="24"/>
      <c r="I43" s="24">
        <v>103500</v>
      </c>
      <c r="J43" s="24"/>
      <c r="L43" s="24">
        <v>103500</v>
      </c>
      <c r="M43" s="24"/>
      <c r="O43" s="24">
        <v>103500</v>
      </c>
      <c r="P43" s="2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</sheetData>
  <mergeCells count="170">
    <mergeCell ref="O42:P42"/>
    <mergeCell ref="C42:D42"/>
    <mergeCell ref="F42:G42"/>
    <mergeCell ref="I42:J42"/>
    <mergeCell ref="L42:M42"/>
    <mergeCell ref="O36:P36"/>
    <mergeCell ref="O37:P37"/>
    <mergeCell ref="O38:P38"/>
    <mergeCell ref="O32:P32"/>
    <mergeCell ref="O33:P33"/>
    <mergeCell ref="O34:P34"/>
    <mergeCell ref="O35:P35"/>
    <mergeCell ref="O30:P30"/>
    <mergeCell ref="O31:P31"/>
    <mergeCell ref="O23:P23"/>
    <mergeCell ref="O24:P24"/>
    <mergeCell ref="O25:P25"/>
    <mergeCell ref="O26:P26"/>
    <mergeCell ref="O27:P27"/>
    <mergeCell ref="O28:P28"/>
    <mergeCell ref="O29:P29"/>
    <mergeCell ref="O19:P19"/>
    <mergeCell ref="O20:P20"/>
    <mergeCell ref="O21:P21"/>
    <mergeCell ref="O22:P22"/>
    <mergeCell ref="O15:P15"/>
    <mergeCell ref="O16:P16"/>
    <mergeCell ref="O17:P17"/>
    <mergeCell ref="O18:P18"/>
    <mergeCell ref="O9:P9"/>
    <mergeCell ref="O10:P10"/>
    <mergeCell ref="O13:P13"/>
    <mergeCell ref="O14:P14"/>
    <mergeCell ref="O3:P3"/>
    <mergeCell ref="O4:P4"/>
    <mergeCell ref="O7:P7"/>
    <mergeCell ref="O8:P8"/>
    <mergeCell ref="L35:M35"/>
    <mergeCell ref="L36:M36"/>
    <mergeCell ref="L37:M37"/>
    <mergeCell ref="L38:M38"/>
    <mergeCell ref="L31:M31"/>
    <mergeCell ref="L32:M32"/>
    <mergeCell ref="L33:M33"/>
    <mergeCell ref="L34:M34"/>
    <mergeCell ref="L26:M26"/>
    <mergeCell ref="L27:M27"/>
    <mergeCell ref="L28:M28"/>
    <mergeCell ref="L30:M30"/>
    <mergeCell ref="L29:M29"/>
    <mergeCell ref="L22:M22"/>
    <mergeCell ref="L23:M23"/>
    <mergeCell ref="L24:M24"/>
    <mergeCell ref="L25:M25"/>
    <mergeCell ref="L18:M18"/>
    <mergeCell ref="L19:M19"/>
    <mergeCell ref="L20:M20"/>
    <mergeCell ref="L21:M21"/>
    <mergeCell ref="L14:M14"/>
    <mergeCell ref="L15:M15"/>
    <mergeCell ref="L16:M16"/>
    <mergeCell ref="L17:M17"/>
    <mergeCell ref="I36:J36"/>
    <mergeCell ref="I37:J37"/>
    <mergeCell ref="I38:J38"/>
    <mergeCell ref="L3:M3"/>
    <mergeCell ref="L4:M4"/>
    <mergeCell ref="L7:M7"/>
    <mergeCell ref="L8:M8"/>
    <mergeCell ref="L9:M9"/>
    <mergeCell ref="L10:M10"/>
    <mergeCell ref="L13:M13"/>
    <mergeCell ref="I32:J32"/>
    <mergeCell ref="I33:J33"/>
    <mergeCell ref="I34:J34"/>
    <mergeCell ref="I35:J35"/>
    <mergeCell ref="I27:J27"/>
    <mergeCell ref="I28:J28"/>
    <mergeCell ref="I30:J30"/>
    <mergeCell ref="I31:J31"/>
    <mergeCell ref="I29:J29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C14:D14"/>
    <mergeCell ref="F14:G14"/>
    <mergeCell ref="I3:J3"/>
    <mergeCell ref="I4:J4"/>
    <mergeCell ref="I7:J7"/>
    <mergeCell ref="I8:J8"/>
    <mergeCell ref="I9:J9"/>
    <mergeCell ref="I10:J10"/>
    <mergeCell ref="I13:J13"/>
    <mergeCell ref="I14:J14"/>
    <mergeCell ref="C3:D3"/>
    <mergeCell ref="F3:G3"/>
    <mergeCell ref="C4:D4"/>
    <mergeCell ref="F4:G4"/>
    <mergeCell ref="C7:D7"/>
    <mergeCell ref="F7:G7"/>
    <mergeCell ref="C8:D8"/>
    <mergeCell ref="F8:G8"/>
    <mergeCell ref="C9:D9"/>
    <mergeCell ref="F9:G9"/>
    <mergeCell ref="C13:D13"/>
    <mergeCell ref="F13:G13"/>
    <mergeCell ref="C15:D15"/>
    <mergeCell ref="F15:G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30:D30"/>
    <mergeCell ref="C31:D31"/>
    <mergeCell ref="C29:D29"/>
    <mergeCell ref="C32:D32"/>
    <mergeCell ref="C33:D33"/>
    <mergeCell ref="C34:D34"/>
    <mergeCell ref="C35:D35"/>
    <mergeCell ref="C36:D36"/>
    <mergeCell ref="C37:D37"/>
    <mergeCell ref="C38:D3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8:G28"/>
    <mergeCell ref="F30:G30"/>
    <mergeCell ref="F31:G31"/>
    <mergeCell ref="F32:G32"/>
    <mergeCell ref="F29:G29"/>
    <mergeCell ref="F37:G37"/>
    <mergeCell ref="F38:G38"/>
    <mergeCell ref="C10:D10"/>
    <mergeCell ref="F10:G10"/>
    <mergeCell ref="C27:D27"/>
    <mergeCell ref="F27:G27"/>
    <mergeCell ref="F33:G33"/>
    <mergeCell ref="F34:G34"/>
    <mergeCell ref="F35:G35"/>
    <mergeCell ref="F36:G36"/>
    <mergeCell ref="L43:M43"/>
    <mergeCell ref="O43:P43"/>
    <mergeCell ref="C43:D43"/>
    <mergeCell ref="F43:G43"/>
    <mergeCell ref="I43:J43"/>
  </mergeCells>
  <printOptions/>
  <pageMargins left="0.89" right="0.5" top="1.35" bottom="0.5" header="0.71" footer="0.5"/>
  <pageSetup horizontalDpi="600" verticalDpi="600" orientation="landscape" paperSize="5" scale="80" r:id="rId4"/>
  <headerFooter alignWithMargins="0">
    <oddHeader>&amp;C&amp;"Arial,Bold"&amp;12Proforma Statement
Doctorate in Mechanical Engineering
FY 03 - FY 08</oddHeader>
  </headerFooter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O1" sqref="O1"/>
    </sheetView>
  </sheetViews>
  <sheetFormatPr defaultColWidth="9.140625" defaultRowHeight="12.75"/>
  <sheetData>
    <row r="1" spans="1:2" ht="12.75">
      <c r="A1" s="22" t="s">
        <v>0</v>
      </c>
      <c r="B1" s="1" t="s">
        <v>0</v>
      </c>
    </row>
    <row r="2" spans="1:16" ht="12.75">
      <c r="A2" t="s">
        <v>0</v>
      </c>
      <c r="B2" s="1" t="s">
        <v>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3:16" ht="12.75">
      <c r="C3" s="31" t="s">
        <v>30</v>
      </c>
      <c r="D3" s="31"/>
      <c r="F3" s="31" t="s">
        <v>31</v>
      </c>
      <c r="G3" s="31"/>
      <c r="I3" s="31" t="s">
        <v>32</v>
      </c>
      <c r="J3" s="31"/>
      <c r="L3" s="31" t="s">
        <v>33</v>
      </c>
      <c r="M3" s="31"/>
      <c r="O3" s="31" t="s">
        <v>34</v>
      </c>
      <c r="P3" s="31"/>
    </row>
    <row r="4" spans="1:16" ht="12.75">
      <c r="A4" t="s">
        <v>23</v>
      </c>
      <c r="C4" s="32">
        <v>14</v>
      </c>
      <c r="D4" s="32"/>
      <c r="E4" s="7"/>
      <c r="F4" s="32">
        <v>18</v>
      </c>
      <c r="G4" s="32"/>
      <c r="H4" s="7"/>
      <c r="I4" s="32">
        <v>22</v>
      </c>
      <c r="J4" s="32"/>
      <c r="K4" s="7"/>
      <c r="L4" s="32">
        <v>26</v>
      </c>
      <c r="M4" s="32"/>
      <c r="N4" s="7"/>
      <c r="O4" s="32">
        <v>30</v>
      </c>
      <c r="P4" s="32"/>
    </row>
    <row r="5" spans="1:16" ht="12.75">
      <c r="A5" t="s">
        <v>28</v>
      </c>
      <c r="C5" s="12"/>
      <c r="D5" s="12">
        <f>+D6/16</f>
        <v>14</v>
      </c>
      <c r="E5" s="7"/>
      <c r="F5" s="12"/>
      <c r="G5" s="12">
        <f>+G6/16</f>
        <v>18</v>
      </c>
      <c r="H5" s="7"/>
      <c r="I5" s="12"/>
      <c r="J5" s="12">
        <f>+J6/16</f>
        <v>22</v>
      </c>
      <c r="K5" s="7"/>
      <c r="L5" s="12"/>
      <c r="M5" s="12">
        <f>+M6/16</f>
        <v>26</v>
      </c>
      <c r="N5" s="7"/>
      <c r="O5" s="12"/>
      <c r="P5" s="12">
        <f>+P6/16</f>
        <v>30</v>
      </c>
    </row>
    <row r="6" spans="1:16" ht="12.75">
      <c r="A6" t="s">
        <v>1</v>
      </c>
      <c r="C6" s="23">
        <v>409</v>
      </c>
      <c r="D6" s="6">
        <f>+C4*16</f>
        <v>224</v>
      </c>
      <c r="E6" s="7"/>
      <c r="F6" s="23">
        <v>429</v>
      </c>
      <c r="G6" s="6">
        <f>+F4*16</f>
        <v>288</v>
      </c>
      <c r="H6" s="7"/>
      <c r="I6" s="23">
        <v>450</v>
      </c>
      <c r="J6" s="6">
        <f>+I4*16</f>
        <v>352</v>
      </c>
      <c r="K6" s="7"/>
      <c r="L6" s="23">
        <v>473</v>
      </c>
      <c r="M6" s="6">
        <f>+L4*16</f>
        <v>416</v>
      </c>
      <c r="N6" s="7"/>
      <c r="O6" s="23">
        <v>497</v>
      </c>
      <c r="P6" s="6">
        <f>+O4*16</f>
        <v>480</v>
      </c>
    </row>
    <row r="7" spans="1:16" ht="12.75">
      <c r="A7" t="s">
        <v>2</v>
      </c>
      <c r="C7" s="25">
        <f>+C6*D6</f>
        <v>91616</v>
      </c>
      <c r="D7" s="25"/>
      <c r="E7" s="4"/>
      <c r="F7" s="25">
        <f>+F6*G6</f>
        <v>123552</v>
      </c>
      <c r="G7" s="25"/>
      <c r="H7" s="4"/>
      <c r="I7" s="25">
        <f>+I6*J6</f>
        <v>158400</v>
      </c>
      <c r="J7" s="25"/>
      <c r="K7" s="4"/>
      <c r="L7" s="25">
        <f>+L6*M6</f>
        <v>196768</v>
      </c>
      <c r="M7" s="25"/>
      <c r="N7" s="4"/>
      <c r="O7" s="25">
        <f>+O6*P6</f>
        <v>238560</v>
      </c>
      <c r="P7" s="25"/>
    </row>
    <row r="8" spans="1:16" ht="12.75">
      <c r="A8" t="s">
        <v>22</v>
      </c>
      <c r="C8" s="25">
        <f>+(C4*2*(140+21+75)+(+D6/4*50))</f>
        <v>9408</v>
      </c>
      <c r="D8" s="25"/>
      <c r="E8" s="4"/>
      <c r="F8" s="25">
        <f>+(F4*2*(140+21+75)+(+G6/4*50))</f>
        <v>12096</v>
      </c>
      <c r="G8" s="25"/>
      <c r="H8" s="4"/>
      <c r="I8" s="25">
        <f>+(I4*2*(140+21+75)+(+J6/4*50))</f>
        <v>14784</v>
      </c>
      <c r="J8" s="25"/>
      <c r="K8" s="4"/>
      <c r="L8" s="25">
        <f>+(L4*2*(140+21+75)+(+M6/4*50))</f>
        <v>17472</v>
      </c>
      <c r="M8" s="25"/>
      <c r="N8" s="4"/>
      <c r="O8" s="25">
        <f>+(O4*2*(140+21+75)+(+P6/4*50))</f>
        <v>20160</v>
      </c>
      <c r="P8" s="25"/>
    </row>
    <row r="9" spans="1:16" ht="12.75">
      <c r="A9" s="8" t="s">
        <v>24</v>
      </c>
      <c r="B9" s="8"/>
      <c r="C9" s="30">
        <v>0</v>
      </c>
      <c r="D9" s="30"/>
      <c r="E9" s="9"/>
      <c r="F9" s="30">
        <v>0</v>
      </c>
      <c r="G9" s="30"/>
      <c r="H9" s="9"/>
      <c r="I9" s="30">
        <v>0</v>
      </c>
      <c r="J9" s="30"/>
      <c r="K9" s="9"/>
      <c r="L9" s="30">
        <v>0</v>
      </c>
      <c r="M9" s="30"/>
      <c r="N9" s="9"/>
      <c r="O9" s="30">
        <v>0</v>
      </c>
      <c r="P9" s="30"/>
    </row>
    <row r="10" spans="1:16" ht="12.75">
      <c r="A10" s="10" t="s">
        <v>26</v>
      </c>
      <c r="C10" s="27">
        <f>SUM(C7:D9)</f>
        <v>101024</v>
      </c>
      <c r="D10" s="27"/>
      <c r="E10" s="4"/>
      <c r="F10" s="27">
        <f>SUM(F7:G9)</f>
        <v>135648</v>
      </c>
      <c r="G10" s="27"/>
      <c r="H10" s="4"/>
      <c r="I10" s="27">
        <f>SUM(I7:J9)</f>
        <v>173184</v>
      </c>
      <c r="J10" s="27"/>
      <c r="K10" s="4"/>
      <c r="L10" s="27">
        <f>SUM(L7:M9)</f>
        <v>214240</v>
      </c>
      <c r="M10" s="27"/>
      <c r="N10" s="4"/>
      <c r="O10" s="27">
        <f>SUM(O7:P9)</f>
        <v>258720</v>
      </c>
      <c r="P10" s="27"/>
    </row>
    <row r="11" spans="1:16" ht="12.75">
      <c r="A11" s="10"/>
      <c r="C11" s="11"/>
      <c r="D11" s="11"/>
      <c r="E11" s="4"/>
      <c r="F11" s="11"/>
      <c r="G11" s="11"/>
      <c r="H11" s="4"/>
      <c r="I11" s="11"/>
      <c r="J11" s="11"/>
      <c r="K11" s="4"/>
      <c r="L11" s="11"/>
      <c r="M11" s="11"/>
      <c r="N11" s="4"/>
      <c r="O11" s="11"/>
      <c r="P11" s="11"/>
    </row>
    <row r="12" spans="1:16" ht="12.75">
      <c r="A12" s="3" t="s">
        <v>3</v>
      </c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4"/>
      <c r="O12" s="5"/>
      <c r="P12" s="5"/>
    </row>
    <row r="13" spans="1:16" ht="12.75">
      <c r="A13" t="s">
        <v>4</v>
      </c>
      <c r="C13" s="25">
        <v>68000</v>
      </c>
      <c r="D13" s="25"/>
      <c r="E13" s="4"/>
      <c r="F13" s="25">
        <v>70040</v>
      </c>
      <c r="G13" s="25"/>
      <c r="H13" s="4"/>
      <c r="I13" s="25">
        <f>72141*2</f>
        <v>144282</v>
      </c>
      <c r="J13" s="25"/>
      <c r="K13" s="4"/>
      <c r="L13" s="25">
        <f>74305*2</f>
        <v>148610</v>
      </c>
      <c r="M13" s="25"/>
      <c r="N13" s="4"/>
      <c r="O13" s="25">
        <f>76535*3</f>
        <v>229605</v>
      </c>
      <c r="P13" s="25"/>
    </row>
    <row r="14" spans="1:16" ht="12.75">
      <c r="A14" t="s">
        <v>29</v>
      </c>
      <c r="C14" s="33">
        <v>0</v>
      </c>
      <c r="D14" s="33"/>
      <c r="E14" s="4"/>
      <c r="F14" s="33">
        <v>0</v>
      </c>
      <c r="G14" s="33"/>
      <c r="H14" s="4"/>
      <c r="I14" s="33">
        <v>0</v>
      </c>
      <c r="J14" s="33"/>
      <c r="K14" s="4"/>
      <c r="L14" s="33">
        <v>0</v>
      </c>
      <c r="M14" s="33"/>
      <c r="N14" s="4"/>
      <c r="O14" s="33">
        <v>0</v>
      </c>
      <c r="P14" s="33"/>
    </row>
    <row r="15" spans="1:16" ht="12.75">
      <c r="A15" t="s">
        <v>5</v>
      </c>
      <c r="C15" s="25">
        <v>0</v>
      </c>
      <c r="D15" s="25"/>
      <c r="E15" s="4"/>
      <c r="F15" s="25">
        <v>0</v>
      </c>
      <c r="G15" s="25"/>
      <c r="H15" s="4"/>
      <c r="I15" s="25">
        <v>0</v>
      </c>
      <c r="J15" s="25"/>
      <c r="K15" s="4"/>
      <c r="L15" s="25">
        <v>0</v>
      </c>
      <c r="M15" s="25"/>
      <c r="N15" s="4"/>
      <c r="O15" s="25">
        <v>0</v>
      </c>
      <c r="P15" s="25"/>
    </row>
    <row r="16" spans="1:16" ht="12.75">
      <c r="A16" t="s">
        <v>6</v>
      </c>
      <c r="C16" s="25">
        <v>0</v>
      </c>
      <c r="D16" s="25"/>
      <c r="E16" s="4"/>
      <c r="F16" s="25">
        <v>0</v>
      </c>
      <c r="G16" s="25"/>
      <c r="H16" s="4"/>
      <c r="I16" s="25">
        <v>0</v>
      </c>
      <c r="J16" s="25"/>
      <c r="K16" s="4"/>
      <c r="L16" s="25">
        <v>0</v>
      </c>
      <c r="M16" s="25"/>
      <c r="N16" s="4"/>
      <c r="O16" s="25">
        <v>0</v>
      </c>
      <c r="P16" s="25"/>
    </row>
    <row r="17" spans="1:16" ht="12.75">
      <c r="A17" t="s">
        <v>7</v>
      </c>
      <c r="C17" s="25">
        <v>0</v>
      </c>
      <c r="D17" s="25"/>
      <c r="E17" s="4"/>
      <c r="F17" s="25">
        <v>0</v>
      </c>
      <c r="G17" s="25"/>
      <c r="H17" s="4"/>
      <c r="I17" s="25">
        <v>0</v>
      </c>
      <c r="J17" s="25"/>
      <c r="K17" s="4"/>
      <c r="L17" s="25">
        <v>0</v>
      </c>
      <c r="M17" s="25"/>
      <c r="N17" s="4"/>
      <c r="O17" s="25">
        <v>0</v>
      </c>
      <c r="P17" s="25"/>
    </row>
    <row r="18" spans="1:16" ht="12.75">
      <c r="A18" t="s">
        <v>8</v>
      </c>
      <c r="C18" s="25">
        <v>30000</v>
      </c>
      <c r="D18" s="25"/>
      <c r="E18" s="4"/>
      <c r="F18" s="25">
        <v>30900</v>
      </c>
      <c r="G18" s="25"/>
      <c r="H18" s="4"/>
      <c r="I18" s="25">
        <v>31827</v>
      </c>
      <c r="J18" s="25"/>
      <c r="K18" s="4"/>
      <c r="L18" s="25">
        <v>32781</v>
      </c>
      <c r="M18" s="25"/>
      <c r="N18" s="4"/>
      <c r="O18" s="25">
        <v>33765</v>
      </c>
      <c r="P18" s="25"/>
    </row>
    <row r="19" spans="1:16" ht="12.75">
      <c r="A19" t="s">
        <v>9</v>
      </c>
      <c r="C19" s="25">
        <v>0</v>
      </c>
      <c r="D19" s="25"/>
      <c r="E19" s="4"/>
      <c r="F19" s="25">
        <v>0</v>
      </c>
      <c r="G19" s="25"/>
      <c r="H19" s="4"/>
      <c r="I19" s="25">
        <v>0</v>
      </c>
      <c r="J19" s="25"/>
      <c r="K19" s="4"/>
      <c r="L19" s="25">
        <v>0</v>
      </c>
      <c r="M19" s="25"/>
      <c r="N19" s="4"/>
      <c r="O19" s="25">
        <v>0</v>
      </c>
      <c r="P19" s="25"/>
    </row>
    <row r="20" spans="1:16" ht="12.75">
      <c r="A20" t="s">
        <v>10</v>
      </c>
      <c r="C20" s="25">
        <v>0</v>
      </c>
      <c r="D20" s="25"/>
      <c r="E20" s="4"/>
      <c r="F20" s="25">
        <v>0</v>
      </c>
      <c r="G20" s="25"/>
      <c r="H20" s="4"/>
      <c r="I20" s="25">
        <v>0</v>
      </c>
      <c r="J20" s="25"/>
      <c r="K20" s="4"/>
      <c r="L20" s="25">
        <v>0</v>
      </c>
      <c r="M20" s="25"/>
      <c r="N20" s="4"/>
      <c r="O20" s="25">
        <v>0</v>
      </c>
      <c r="P20" s="25"/>
    </row>
    <row r="21" spans="1:16" ht="12.75">
      <c r="A21" t="s">
        <v>11</v>
      </c>
      <c r="C21" s="25">
        <v>0</v>
      </c>
      <c r="D21" s="25"/>
      <c r="E21" s="4"/>
      <c r="F21" s="25">
        <v>0</v>
      </c>
      <c r="G21" s="25"/>
      <c r="H21" s="4"/>
      <c r="I21" s="25">
        <v>0</v>
      </c>
      <c r="J21" s="25"/>
      <c r="K21" s="4"/>
      <c r="L21" s="25">
        <v>0</v>
      </c>
      <c r="M21" s="25"/>
      <c r="N21" s="4"/>
      <c r="O21" s="25">
        <v>0</v>
      </c>
      <c r="P21" s="25"/>
    </row>
    <row r="22" spans="1:16" ht="12.75">
      <c r="A22" s="8" t="s">
        <v>12</v>
      </c>
      <c r="B22" s="8"/>
      <c r="C22" s="29">
        <f>+C13*0.349+C14*0.0765+C15*0.332+C16*0.407+C17*0.0765+C19*0.0765</f>
        <v>23732</v>
      </c>
      <c r="D22" s="29"/>
      <c r="E22" s="9"/>
      <c r="F22" s="29">
        <f>+F13*0.349+F14*0.0765+F15*0.332+F16*0.407+F17*0.0765+F19*0.0765</f>
        <v>24443.96</v>
      </c>
      <c r="G22" s="29"/>
      <c r="H22" s="9"/>
      <c r="I22" s="29">
        <f>+I13*0.349+I14*0.0765+I15*0.332+I16*0.407+I17*0.0765+I19*0.0765</f>
        <v>50354.418</v>
      </c>
      <c r="J22" s="29"/>
      <c r="K22" s="9"/>
      <c r="L22" s="29">
        <f>+L13*0.349+L14*0.0765+L15*0.332+L16*0.407+L17*0.0765+L19*0.0765</f>
        <v>51864.89</v>
      </c>
      <c r="M22" s="29"/>
      <c r="N22" s="9"/>
      <c r="O22" s="29">
        <f>+O13*0.349+O14*0.0765+O15*0.332+O16*0.407+O17*0.0765+O19*0.0765</f>
        <v>80132.14499999999</v>
      </c>
      <c r="P22" s="29"/>
    </row>
    <row r="23" spans="1:16" ht="12.75">
      <c r="A23" t="s">
        <v>13</v>
      </c>
      <c r="C23" s="25">
        <f>SUM(C13:D22)</f>
        <v>121732</v>
      </c>
      <c r="D23" s="25"/>
      <c r="E23" s="4"/>
      <c r="F23" s="25">
        <f>SUM(F13:G22)</f>
        <v>125383.95999999999</v>
      </c>
      <c r="G23" s="25"/>
      <c r="H23" s="4"/>
      <c r="I23" s="25">
        <f>SUM(I13:J22)</f>
        <v>226463.418</v>
      </c>
      <c r="J23" s="25"/>
      <c r="K23" s="4"/>
      <c r="L23" s="25">
        <f>SUM(L13:M22)</f>
        <v>233255.89</v>
      </c>
      <c r="M23" s="25"/>
      <c r="N23" s="4"/>
      <c r="O23" s="25">
        <f>SUM(O13:P22)</f>
        <v>343502.145</v>
      </c>
      <c r="P23" s="25"/>
    </row>
    <row r="24" spans="3:16" ht="12.75">
      <c r="C24" s="25"/>
      <c r="D24" s="25"/>
      <c r="E24" s="4"/>
      <c r="F24" s="25"/>
      <c r="G24" s="25"/>
      <c r="H24" s="4"/>
      <c r="I24" s="25"/>
      <c r="J24" s="25"/>
      <c r="K24" s="4"/>
      <c r="L24" s="25"/>
      <c r="M24" s="25"/>
      <c r="N24" s="4"/>
      <c r="O24" s="25"/>
      <c r="P24" s="25"/>
    </row>
    <row r="25" spans="1:16" ht="12.75">
      <c r="A25" s="3" t="s">
        <v>21</v>
      </c>
      <c r="C25" s="25"/>
      <c r="D25" s="25"/>
      <c r="E25" s="4"/>
      <c r="F25" s="25"/>
      <c r="G25" s="25"/>
      <c r="H25" s="4"/>
      <c r="I25" s="25"/>
      <c r="J25" s="25"/>
      <c r="K25" s="4"/>
      <c r="L25" s="25"/>
      <c r="M25" s="25"/>
      <c r="N25" s="4"/>
      <c r="O25" s="25"/>
      <c r="P25" s="25"/>
    </row>
    <row r="26" spans="1:16" ht="12.75">
      <c r="A26" t="s">
        <v>14</v>
      </c>
      <c r="C26" s="25">
        <f>5000+5000</f>
        <v>10000</v>
      </c>
      <c r="D26" s="25"/>
      <c r="E26" s="4"/>
      <c r="F26" s="25">
        <f>5150+5150</f>
        <v>10300</v>
      </c>
      <c r="G26" s="25"/>
      <c r="H26" s="4"/>
      <c r="I26" s="25">
        <f>5305+5305</f>
        <v>10610</v>
      </c>
      <c r="J26" s="25"/>
      <c r="K26" s="4"/>
      <c r="L26" s="25">
        <f>5464+5464</f>
        <v>10928</v>
      </c>
      <c r="M26" s="25"/>
      <c r="N26" s="4"/>
      <c r="O26" s="25">
        <f>5628+5628</f>
        <v>11256</v>
      </c>
      <c r="P26" s="25"/>
    </row>
    <row r="27" spans="1:16" ht="12.75">
      <c r="A27" t="s">
        <v>27</v>
      </c>
      <c r="C27" s="25">
        <v>18000</v>
      </c>
      <c r="D27" s="25"/>
      <c r="E27" s="4"/>
      <c r="F27" s="28">
        <f>18540</f>
        <v>18540</v>
      </c>
      <c r="G27" s="25"/>
      <c r="H27" s="4"/>
      <c r="I27" s="25">
        <v>19096</v>
      </c>
      <c r="J27" s="25"/>
      <c r="K27" s="4"/>
      <c r="L27" s="25">
        <v>19669</v>
      </c>
      <c r="M27" s="25"/>
      <c r="N27" s="4"/>
      <c r="O27" s="25">
        <v>20259</v>
      </c>
      <c r="P27" s="25"/>
    </row>
    <row r="28" spans="1:16" ht="12.75">
      <c r="A28" t="s">
        <v>15</v>
      </c>
      <c r="C28" s="25">
        <v>0</v>
      </c>
      <c r="D28" s="25"/>
      <c r="E28" s="4"/>
      <c r="F28" s="25">
        <v>0</v>
      </c>
      <c r="G28" s="25"/>
      <c r="H28" s="4"/>
      <c r="I28" s="25">
        <v>0</v>
      </c>
      <c r="J28" s="25"/>
      <c r="K28" s="4"/>
      <c r="L28" s="25">
        <v>0</v>
      </c>
      <c r="M28" s="25"/>
      <c r="N28" s="4"/>
      <c r="O28" s="25">
        <v>0</v>
      </c>
      <c r="P28" s="25"/>
    </row>
    <row r="29" spans="1:16" ht="12.75">
      <c r="A29" t="s">
        <v>36</v>
      </c>
      <c r="C29" s="25">
        <v>15000</v>
      </c>
      <c r="D29" s="25"/>
      <c r="E29" s="4"/>
      <c r="F29" s="25">
        <v>0</v>
      </c>
      <c r="G29" s="25"/>
      <c r="H29" s="4"/>
      <c r="I29" s="25">
        <v>15000</v>
      </c>
      <c r="J29" s="25"/>
      <c r="K29" s="4"/>
      <c r="L29" s="25">
        <v>0</v>
      </c>
      <c r="M29" s="25"/>
      <c r="N29" s="4"/>
      <c r="O29" s="25">
        <v>15000</v>
      </c>
      <c r="P29" s="25"/>
    </row>
    <row r="30" spans="1:16" ht="12.75">
      <c r="A30" t="s">
        <v>16</v>
      </c>
      <c r="C30" s="25">
        <v>0</v>
      </c>
      <c r="D30" s="25"/>
      <c r="E30" s="4"/>
      <c r="F30" s="25">
        <v>0</v>
      </c>
      <c r="G30" s="25"/>
      <c r="H30" s="4"/>
      <c r="I30" s="25">
        <v>0</v>
      </c>
      <c r="J30" s="25"/>
      <c r="K30" s="4"/>
      <c r="L30" s="25">
        <v>0</v>
      </c>
      <c r="M30" s="25"/>
      <c r="N30" s="4"/>
      <c r="O30" s="25">
        <v>0</v>
      </c>
      <c r="P30" s="25"/>
    </row>
    <row r="31" spans="1:16" ht="12.75">
      <c r="A31" t="s">
        <v>17</v>
      </c>
      <c r="C31" s="25">
        <v>60000</v>
      </c>
      <c r="D31" s="25"/>
      <c r="E31" s="4"/>
      <c r="F31" s="25">
        <v>0</v>
      </c>
      <c r="G31" s="25"/>
      <c r="H31" s="4"/>
      <c r="I31" s="25">
        <v>60000</v>
      </c>
      <c r="J31" s="25"/>
      <c r="K31" s="4"/>
      <c r="L31" s="25">
        <v>0</v>
      </c>
      <c r="M31" s="25"/>
      <c r="N31" s="4"/>
      <c r="O31" s="25">
        <v>60000</v>
      </c>
      <c r="P31" s="25"/>
    </row>
    <row r="32" spans="1:16" ht="12.75">
      <c r="A32" t="s">
        <v>25</v>
      </c>
      <c r="C32" s="25">
        <v>14200</v>
      </c>
      <c r="D32" s="25"/>
      <c r="E32" s="4"/>
      <c r="F32" s="25">
        <v>28400</v>
      </c>
      <c r="G32" s="25"/>
      <c r="H32" s="4"/>
      <c r="I32" s="25">
        <v>42600</v>
      </c>
      <c r="J32" s="25"/>
      <c r="K32" s="4"/>
      <c r="L32" s="25">
        <v>56800</v>
      </c>
      <c r="M32" s="25"/>
      <c r="N32" s="4"/>
      <c r="O32" s="25">
        <v>71000</v>
      </c>
      <c r="P32" s="25"/>
    </row>
    <row r="33" spans="1:16" ht="12.75">
      <c r="A33" s="8" t="s">
        <v>35</v>
      </c>
      <c r="B33" s="8"/>
      <c r="C33" s="29">
        <v>0</v>
      </c>
      <c r="D33" s="29"/>
      <c r="E33" s="9"/>
      <c r="F33" s="29">
        <v>0</v>
      </c>
      <c r="G33" s="29"/>
      <c r="H33" s="9"/>
      <c r="I33" s="29">
        <v>0</v>
      </c>
      <c r="J33" s="29"/>
      <c r="K33" s="9"/>
      <c r="L33" s="29">
        <v>0</v>
      </c>
      <c r="M33" s="29"/>
      <c r="N33" s="9"/>
      <c r="O33" s="29">
        <v>0</v>
      </c>
      <c r="P33" s="29"/>
    </row>
    <row r="34" spans="1:16" ht="12.75">
      <c r="A34" t="s">
        <v>18</v>
      </c>
      <c r="C34" s="25">
        <f>SUM(C26:D33)</f>
        <v>117200</v>
      </c>
      <c r="D34" s="25"/>
      <c r="E34" s="4"/>
      <c r="F34" s="25">
        <f>SUM(F26:G33)</f>
        <v>57240</v>
      </c>
      <c r="G34" s="25"/>
      <c r="H34" s="4"/>
      <c r="I34" s="25">
        <f>SUM(I26:J33)</f>
        <v>147306</v>
      </c>
      <c r="J34" s="25"/>
      <c r="K34" s="4"/>
      <c r="L34" s="25">
        <f>SUM(L26:M33)</f>
        <v>87397</v>
      </c>
      <c r="M34" s="25"/>
      <c r="N34" s="4"/>
      <c r="O34" s="25">
        <f>SUM(O26:P33)</f>
        <v>177515</v>
      </c>
      <c r="P34" s="25"/>
    </row>
    <row r="35" spans="3:16" ht="12.75">
      <c r="C35" s="25"/>
      <c r="D35" s="25"/>
      <c r="E35" s="4"/>
      <c r="F35" s="25"/>
      <c r="G35" s="25"/>
      <c r="H35" s="4"/>
      <c r="I35" s="25"/>
      <c r="J35" s="25"/>
      <c r="K35" s="4"/>
      <c r="L35" s="25"/>
      <c r="M35" s="25"/>
      <c r="N35" s="4"/>
      <c r="O35" s="25"/>
      <c r="P35" s="25"/>
    </row>
    <row r="36" spans="1:16" ht="12.75">
      <c r="A36" s="3" t="s">
        <v>19</v>
      </c>
      <c r="C36" s="25">
        <f>+C23+C34</f>
        <v>238932</v>
      </c>
      <c r="D36" s="25"/>
      <c r="E36" s="4"/>
      <c r="F36" s="25">
        <f>+F23+F34</f>
        <v>182623.96</v>
      </c>
      <c r="G36" s="25"/>
      <c r="H36" s="4"/>
      <c r="I36" s="25">
        <f>+I23+I34</f>
        <v>373769.418</v>
      </c>
      <c r="J36" s="25"/>
      <c r="K36" s="4"/>
      <c r="L36" s="25">
        <f>+L23+L34</f>
        <v>320652.89</v>
      </c>
      <c r="M36" s="25"/>
      <c r="N36" s="4"/>
      <c r="O36" s="25">
        <f>+O23+O34</f>
        <v>521017.145</v>
      </c>
      <c r="P36" s="25"/>
    </row>
    <row r="37" spans="3:16" ht="13.5" thickBot="1">
      <c r="C37" s="25"/>
      <c r="D37" s="25"/>
      <c r="E37" s="4"/>
      <c r="F37" s="25"/>
      <c r="G37" s="25"/>
      <c r="H37" s="4"/>
      <c r="I37" s="25"/>
      <c r="J37" s="25"/>
      <c r="K37" s="4"/>
      <c r="L37" s="25"/>
      <c r="M37" s="25"/>
      <c r="N37" s="4"/>
      <c r="O37" s="25"/>
      <c r="P37" s="25"/>
    </row>
    <row r="38" spans="1:16" ht="13.5" thickBot="1">
      <c r="A38" s="13" t="s">
        <v>20</v>
      </c>
      <c r="B38" s="2"/>
      <c r="C38" s="26">
        <f>+C10-C36</f>
        <v>-137908</v>
      </c>
      <c r="D38" s="26"/>
      <c r="E38" s="14"/>
      <c r="F38" s="26">
        <f>+F10-F36</f>
        <v>-46975.95999999999</v>
      </c>
      <c r="G38" s="26"/>
      <c r="H38" s="14"/>
      <c r="I38" s="26">
        <f>+I10-I36</f>
        <v>-200585.418</v>
      </c>
      <c r="J38" s="26"/>
      <c r="K38" s="14"/>
      <c r="L38" s="26">
        <f>+L10-L36</f>
        <v>-106412.89000000001</v>
      </c>
      <c r="M38" s="26"/>
      <c r="N38" s="14"/>
      <c r="O38" s="26">
        <f>+O10-O36</f>
        <v>-262297.145</v>
      </c>
      <c r="P38" s="26"/>
    </row>
    <row r="39" spans="3:7" ht="12.75">
      <c r="C39" s="4"/>
      <c r="D39" s="4"/>
      <c r="E39" s="4"/>
      <c r="F39" s="4"/>
      <c r="G39" s="4"/>
    </row>
    <row r="41" spans="1:7" ht="12.75">
      <c r="A41" s="16" t="s">
        <v>39</v>
      </c>
      <c r="C41" s="4"/>
      <c r="E41" s="4"/>
      <c r="F41" s="4"/>
      <c r="G41" s="4"/>
    </row>
    <row r="42" spans="1:16" ht="12.75">
      <c r="A42" s="19" t="s">
        <v>37</v>
      </c>
      <c r="B42" s="19"/>
      <c r="C42" s="24">
        <f>+D5*4700</f>
        <v>65800</v>
      </c>
      <c r="D42" s="24">
        <f>+D5*4700</f>
        <v>65800</v>
      </c>
      <c r="E42" s="20"/>
      <c r="F42" s="24">
        <f>+G5*4700</f>
        <v>84600</v>
      </c>
      <c r="G42" s="24">
        <f>+G5*4700</f>
        <v>84600</v>
      </c>
      <c r="H42" s="19"/>
      <c r="I42" s="24">
        <f>+J5*4700</f>
        <v>103400</v>
      </c>
      <c r="J42" s="24">
        <f>+J5*4700</f>
        <v>103400</v>
      </c>
      <c r="K42" s="19"/>
      <c r="L42" s="24">
        <f>+M5*4700</f>
        <v>122200</v>
      </c>
      <c r="M42" s="24">
        <f>+M5*4700</f>
        <v>122200</v>
      </c>
      <c r="N42" s="19"/>
      <c r="O42" s="24">
        <f>+P5*4700</f>
        <v>141000</v>
      </c>
      <c r="P42" s="24">
        <f>+P5*4700</f>
        <v>141000</v>
      </c>
    </row>
    <row r="43" spans="1:16" ht="12.75">
      <c r="A43" s="21" t="s">
        <v>38</v>
      </c>
      <c r="C43" s="24">
        <v>103500</v>
      </c>
      <c r="D43" s="24"/>
      <c r="E43" s="4"/>
      <c r="F43" s="24">
        <v>103500</v>
      </c>
      <c r="G43" s="24"/>
      <c r="I43" s="24">
        <v>103500</v>
      </c>
      <c r="J43" s="24"/>
      <c r="L43" s="24">
        <v>103500</v>
      </c>
      <c r="M43" s="24"/>
      <c r="O43" s="24">
        <v>103500</v>
      </c>
      <c r="P43" s="2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</sheetData>
  <mergeCells count="170">
    <mergeCell ref="O42:P42"/>
    <mergeCell ref="C43:D43"/>
    <mergeCell ref="F43:G43"/>
    <mergeCell ref="I43:J43"/>
    <mergeCell ref="L43:M43"/>
    <mergeCell ref="O43:P43"/>
    <mergeCell ref="C42:D42"/>
    <mergeCell ref="F42:G42"/>
    <mergeCell ref="I42:J42"/>
    <mergeCell ref="L42:M42"/>
    <mergeCell ref="O37:P37"/>
    <mergeCell ref="C38:D38"/>
    <mergeCell ref="F38:G38"/>
    <mergeCell ref="I38:J38"/>
    <mergeCell ref="L38:M38"/>
    <mergeCell ref="O38:P38"/>
    <mergeCell ref="C37:D37"/>
    <mergeCell ref="F37:G37"/>
    <mergeCell ref="I37:J37"/>
    <mergeCell ref="L37:M37"/>
    <mergeCell ref="O35:P35"/>
    <mergeCell ref="C36:D36"/>
    <mergeCell ref="F36:G36"/>
    <mergeCell ref="I36:J36"/>
    <mergeCell ref="L36:M36"/>
    <mergeCell ref="O36:P36"/>
    <mergeCell ref="C35:D35"/>
    <mergeCell ref="F35:G35"/>
    <mergeCell ref="I35:J35"/>
    <mergeCell ref="L35:M35"/>
    <mergeCell ref="O33:P33"/>
    <mergeCell ref="C34:D34"/>
    <mergeCell ref="F34:G34"/>
    <mergeCell ref="I34:J34"/>
    <mergeCell ref="L34:M34"/>
    <mergeCell ref="O34:P34"/>
    <mergeCell ref="C33:D33"/>
    <mergeCell ref="F33:G33"/>
    <mergeCell ref="I33:J33"/>
    <mergeCell ref="L33:M33"/>
    <mergeCell ref="O31:P31"/>
    <mergeCell ref="C32:D32"/>
    <mergeCell ref="F32:G32"/>
    <mergeCell ref="I32:J32"/>
    <mergeCell ref="L32:M32"/>
    <mergeCell ref="O32:P32"/>
    <mergeCell ref="C31:D31"/>
    <mergeCell ref="F31:G31"/>
    <mergeCell ref="I31:J31"/>
    <mergeCell ref="L31:M31"/>
    <mergeCell ref="O29:P29"/>
    <mergeCell ref="C30:D30"/>
    <mergeCell ref="F30:G30"/>
    <mergeCell ref="I30:J30"/>
    <mergeCell ref="L30:M30"/>
    <mergeCell ref="O30:P30"/>
    <mergeCell ref="C29:D29"/>
    <mergeCell ref="F29:G29"/>
    <mergeCell ref="I29:J29"/>
    <mergeCell ref="L29:M29"/>
    <mergeCell ref="O27:P27"/>
    <mergeCell ref="C28:D28"/>
    <mergeCell ref="F28:G28"/>
    <mergeCell ref="I28:J28"/>
    <mergeCell ref="L28:M28"/>
    <mergeCell ref="O28:P28"/>
    <mergeCell ref="C27:D27"/>
    <mergeCell ref="F27:G27"/>
    <mergeCell ref="I27:J27"/>
    <mergeCell ref="L27:M27"/>
    <mergeCell ref="O25:P25"/>
    <mergeCell ref="C26:D26"/>
    <mergeCell ref="F26:G26"/>
    <mergeCell ref="I26:J26"/>
    <mergeCell ref="L26:M26"/>
    <mergeCell ref="O26:P26"/>
    <mergeCell ref="C25:D25"/>
    <mergeCell ref="F25:G25"/>
    <mergeCell ref="I25:J25"/>
    <mergeCell ref="L25:M25"/>
    <mergeCell ref="O23:P23"/>
    <mergeCell ref="C24:D24"/>
    <mergeCell ref="F24:G24"/>
    <mergeCell ref="I24:J24"/>
    <mergeCell ref="L24:M24"/>
    <mergeCell ref="O24:P24"/>
    <mergeCell ref="C23:D23"/>
    <mergeCell ref="F23:G23"/>
    <mergeCell ref="I23:J23"/>
    <mergeCell ref="L23:M23"/>
    <mergeCell ref="O21:P21"/>
    <mergeCell ref="C22:D22"/>
    <mergeCell ref="F22:G22"/>
    <mergeCell ref="I22:J22"/>
    <mergeCell ref="L22:M22"/>
    <mergeCell ref="O22:P22"/>
    <mergeCell ref="C21:D21"/>
    <mergeCell ref="F21:G21"/>
    <mergeCell ref="I21:J21"/>
    <mergeCell ref="L21:M21"/>
    <mergeCell ref="O19:P19"/>
    <mergeCell ref="C20:D20"/>
    <mergeCell ref="F20:G20"/>
    <mergeCell ref="I20:J20"/>
    <mergeCell ref="L20:M20"/>
    <mergeCell ref="O20:P20"/>
    <mergeCell ref="C19:D19"/>
    <mergeCell ref="F19:G19"/>
    <mergeCell ref="I19:J19"/>
    <mergeCell ref="L19:M19"/>
    <mergeCell ref="O17:P17"/>
    <mergeCell ref="C18:D18"/>
    <mergeCell ref="F18:G18"/>
    <mergeCell ref="I18:J18"/>
    <mergeCell ref="L18:M18"/>
    <mergeCell ref="O18:P18"/>
    <mergeCell ref="C17:D17"/>
    <mergeCell ref="F17:G17"/>
    <mergeCell ref="I17:J17"/>
    <mergeCell ref="L17:M17"/>
    <mergeCell ref="O15:P15"/>
    <mergeCell ref="C16:D16"/>
    <mergeCell ref="F16:G16"/>
    <mergeCell ref="I16:J16"/>
    <mergeCell ref="L16:M16"/>
    <mergeCell ref="O16:P16"/>
    <mergeCell ref="C15:D15"/>
    <mergeCell ref="F15:G15"/>
    <mergeCell ref="I15:J15"/>
    <mergeCell ref="L15:M15"/>
    <mergeCell ref="O13:P13"/>
    <mergeCell ref="C14:D14"/>
    <mergeCell ref="F14:G14"/>
    <mergeCell ref="I14:J14"/>
    <mergeCell ref="L14:M14"/>
    <mergeCell ref="O14:P14"/>
    <mergeCell ref="C13:D13"/>
    <mergeCell ref="F13:G13"/>
    <mergeCell ref="I13:J13"/>
    <mergeCell ref="L13:M13"/>
    <mergeCell ref="O9:P9"/>
    <mergeCell ref="C10:D10"/>
    <mergeCell ref="F10:G10"/>
    <mergeCell ref="I10:J10"/>
    <mergeCell ref="L10:M10"/>
    <mergeCell ref="O10:P10"/>
    <mergeCell ref="C9:D9"/>
    <mergeCell ref="F9:G9"/>
    <mergeCell ref="I9:J9"/>
    <mergeCell ref="L9:M9"/>
    <mergeCell ref="O7:P7"/>
    <mergeCell ref="C8:D8"/>
    <mergeCell ref="F8:G8"/>
    <mergeCell ref="I8:J8"/>
    <mergeCell ref="L8:M8"/>
    <mergeCell ref="O8:P8"/>
    <mergeCell ref="C7:D7"/>
    <mergeCell ref="F7:G7"/>
    <mergeCell ref="I7:J7"/>
    <mergeCell ref="L7:M7"/>
    <mergeCell ref="O3:P3"/>
    <mergeCell ref="C4:D4"/>
    <mergeCell ref="F4:G4"/>
    <mergeCell ref="I4:J4"/>
    <mergeCell ref="L4:M4"/>
    <mergeCell ref="O4:P4"/>
    <mergeCell ref="C3:D3"/>
    <mergeCell ref="F3:G3"/>
    <mergeCell ref="I3:J3"/>
    <mergeCell ref="L3:M3"/>
  </mergeCells>
  <printOptions/>
  <pageMargins left="0.5" right="0.5" top="1" bottom="1" header="0.5" footer="0.5"/>
  <pageSetup fitToHeight="1" fitToWidth="1" horizontalDpi="600" verticalDpi="600" orientation="landscape" scale="87" r:id="rId4"/>
  <headerFooter alignWithMargins="0">
    <oddHeader>&amp;C&amp;"Arial,Bold"&amp;11Ph.D. in Mechanical Engineering
Five Year Plan and Proforma Statement&amp;RAttachment A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slclark</dc:creator>
  <cp:keywords/>
  <dc:description/>
  <cp:lastModifiedBy>saunders</cp:lastModifiedBy>
  <cp:lastPrinted>2002-07-22T20:49:28Z</cp:lastPrinted>
  <dcterms:created xsi:type="dcterms:W3CDTF">2001-07-13T11:37:35Z</dcterms:created>
  <dcterms:modified xsi:type="dcterms:W3CDTF">2002-07-25T15:41:27Z</dcterms:modified>
  <cp:category/>
  <cp:version/>
  <cp:contentType/>
  <cp:contentStatus/>
</cp:coreProperties>
</file>